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лешка upd 18.11.24\С флешки\Арсений\Финансы стартапа\ТехноКавказ\"/>
    </mc:Choice>
  </mc:AlternateContent>
  <bookViews>
    <workbookView xWindow="0" yWindow="0" windowWidth="23040" windowHeight="10060"/>
  </bookViews>
  <sheets>
    <sheet name="Финмодель стартапа" sheetId="1" r:id="rId1"/>
  </sheets>
  <calcPr calcId="162913"/>
</workbook>
</file>

<file path=xl/calcChain.xml><?xml version="1.0" encoding="utf-8"?>
<calcChain xmlns="http://schemas.openxmlformats.org/spreadsheetml/2006/main">
  <c r="D194" i="1" l="1"/>
  <c r="AJ91" i="1"/>
  <c r="I32" i="1"/>
  <c r="I15" i="1"/>
  <c r="I16" i="1"/>
  <c r="M73" i="1" l="1"/>
  <c r="K85" i="1"/>
  <c r="L79" i="1"/>
  <c r="G73" i="1"/>
  <c r="K15" i="1"/>
  <c r="BP94" i="1" l="1"/>
  <c r="BO94" i="1"/>
  <c r="BN94" i="1"/>
  <c r="BM94" i="1"/>
  <c r="BL94" i="1"/>
  <c r="I9" i="1" l="1"/>
  <c r="J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I46" i="1"/>
  <c r="D66" i="1"/>
  <c r="AM79" i="1"/>
  <c r="AF79" i="1"/>
  <c r="AE79" i="1"/>
  <c r="AD79" i="1"/>
  <c r="Q79" i="1"/>
  <c r="R79" i="1"/>
  <c r="P79" i="1"/>
  <c r="E79" i="1"/>
  <c r="D79" i="1"/>
  <c r="AB79" i="1"/>
  <c r="W79" i="1"/>
  <c r="D81" i="1"/>
  <c r="D153" i="1"/>
  <c r="I134" i="1"/>
  <c r="H94" i="1" l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G94" i="1"/>
  <c r="G162" i="1" s="1"/>
  <c r="F94" i="1"/>
  <c r="F162" i="1" s="1"/>
  <c r="E94" i="1"/>
  <c r="D94" i="1"/>
  <c r="H31" i="1"/>
  <c r="D126" i="1"/>
  <c r="E126" i="1" s="1"/>
  <c r="F126" i="1" s="1"/>
  <c r="G126" i="1" s="1"/>
  <c r="H126" i="1" s="1"/>
  <c r="I126" i="1" s="1"/>
  <c r="J126" i="1" s="1"/>
  <c r="K126" i="1" s="1"/>
  <c r="L126" i="1" s="1"/>
  <c r="M126" i="1" s="1"/>
  <c r="N126" i="1" s="1"/>
  <c r="O126" i="1" s="1"/>
  <c r="P126" i="1" s="1"/>
  <c r="Q126" i="1" s="1"/>
  <c r="R126" i="1" s="1"/>
  <c r="S126" i="1" s="1"/>
  <c r="T126" i="1" s="1"/>
  <c r="U126" i="1" s="1"/>
  <c r="V126" i="1" s="1"/>
  <c r="W126" i="1" s="1"/>
  <c r="X126" i="1" s="1"/>
  <c r="Y126" i="1" s="1"/>
  <c r="Z126" i="1" s="1"/>
  <c r="AA126" i="1" s="1"/>
  <c r="AB126" i="1" s="1"/>
  <c r="AC126" i="1" s="1"/>
  <c r="AD126" i="1" s="1"/>
  <c r="AE126" i="1" s="1"/>
  <c r="AF126" i="1" s="1"/>
  <c r="AG126" i="1" s="1"/>
  <c r="AH126" i="1" s="1"/>
  <c r="AI126" i="1" s="1"/>
  <c r="AJ126" i="1" s="1"/>
  <c r="AK126" i="1" s="1"/>
  <c r="AL126" i="1" s="1"/>
  <c r="AM126" i="1" s="1"/>
  <c r="AN126" i="1" s="1"/>
  <c r="AO126" i="1" s="1"/>
  <c r="AP126" i="1" s="1"/>
  <c r="AQ126" i="1" s="1"/>
  <c r="AR126" i="1" s="1"/>
  <c r="AS126" i="1" s="1"/>
  <c r="AT126" i="1" s="1"/>
  <c r="AU126" i="1" s="1"/>
  <c r="AV126" i="1" s="1"/>
  <c r="AW126" i="1" s="1"/>
  <c r="AX126" i="1" s="1"/>
  <c r="AY126" i="1" s="1"/>
  <c r="AZ126" i="1" s="1"/>
  <c r="BA126" i="1" s="1"/>
  <c r="BB126" i="1" s="1"/>
  <c r="BC126" i="1" s="1"/>
  <c r="BD126" i="1" s="1"/>
  <c r="BE126" i="1" s="1"/>
  <c r="BF126" i="1" s="1"/>
  <c r="BG126" i="1" s="1"/>
  <c r="BH126" i="1" s="1"/>
  <c r="BI126" i="1" s="1"/>
  <c r="BJ126" i="1" s="1"/>
  <c r="BK126" i="1" s="1"/>
  <c r="E177" i="1"/>
  <c r="F177" i="1" s="1"/>
  <c r="G177" i="1" s="1"/>
  <c r="H177" i="1" s="1"/>
  <c r="I177" i="1" s="1"/>
  <c r="J177" i="1" s="1"/>
  <c r="K177" i="1" l="1"/>
  <c r="L177" i="1" s="1"/>
  <c r="M177" i="1" s="1"/>
  <c r="N177" i="1" s="1"/>
  <c r="C164" i="1"/>
  <c r="E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O177" i="1" l="1"/>
  <c r="C119" i="1"/>
  <c r="O39" i="1"/>
  <c r="N39" i="1"/>
  <c r="M39" i="1"/>
  <c r="C192" i="1" l="1"/>
  <c r="D206" i="1"/>
  <c r="P177" i="1"/>
  <c r="G74" i="1"/>
  <c r="D76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F74" i="1"/>
  <c r="BK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A55" i="1"/>
  <c r="BB55" i="1"/>
  <c r="BC55" i="1"/>
  <c r="BD55" i="1"/>
  <c r="BE55" i="1"/>
  <c r="BE50" i="1" s="1"/>
  <c r="BF55" i="1"/>
  <c r="BF50" i="1" s="1"/>
  <c r="BG55" i="1"/>
  <c r="BH55" i="1"/>
  <c r="BI55" i="1"/>
  <c r="BI50" i="1" s="1"/>
  <c r="BJ55" i="1"/>
  <c r="BK55" i="1"/>
  <c r="BK50" i="1" s="1"/>
  <c r="AZ55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AZ50" i="1"/>
  <c r="BN41" i="1"/>
  <c r="BM40" i="1"/>
  <c r="BM41" i="1"/>
  <c r="BL40" i="1"/>
  <c r="BL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A40" i="1"/>
  <c r="BB40" i="1"/>
  <c r="BC40" i="1"/>
  <c r="BD40" i="1"/>
  <c r="BE40" i="1"/>
  <c r="BF40" i="1"/>
  <c r="BG40" i="1"/>
  <c r="BH40" i="1"/>
  <c r="BI40" i="1"/>
  <c r="BJ40" i="1"/>
  <c r="BK40" i="1"/>
  <c r="AZ40" i="1"/>
  <c r="BA39" i="1"/>
  <c r="BB39" i="1"/>
  <c r="BC39" i="1"/>
  <c r="BD39" i="1"/>
  <c r="BE39" i="1"/>
  <c r="BF39" i="1"/>
  <c r="BG39" i="1"/>
  <c r="BH39" i="1"/>
  <c r="BI39" i="1"/>
  <c r="BJ39" i="1"/>
  <c r="BK39" i="1"/>
  <c r="AZ39" i="1"/>
  <c r="AO39" i="1"/>
  <c r="AP39" i="1"/>
  <c r="AQ39" i="1"/>
  <c r="AR39" i="1"/>
  <c r="AS39" i="1"/>
  <c r="AT39" i="1"/>
  <c r="AU39" i="1"/>
  <c r="AV39" i="1"/>
  <c r="AW39" i="1"/>
  <c r="AX39" i="1"/>
  <c r="AY39" i="1"/>
  <c r="AN39" i="1"/>
  <c r="AC39" i="1"/>
  <c r="AD39" i="1"/>
  <c r="AE39" i="1"/>
  <c r="AF39" i="1"/>
  <c r="AG39" i="1"/>
  <c r="AH39" i="1"/>
  <c r="AI39" i="1"/>
  <c r="AJ39" i="1"/>
  <c r="AK39" i="1"/>
  <c r="AL39" i="1"/>
  <c r="AM39" i="1"/>
  <c r="AB39" i="1"/>
  <c r="I34" i="1"/>
  <c r="BL99" i="1"/>
  <c r="BM99" i="1"/>
  <c r="BN99" i="1"/>
  <c r="F120" i="1"/>
  <c r="H74" i="1"/>
  <c r="I74" i="1"/>
  <c r="J74" i="1"/>
  <c r="K74" i="1"/>
  <c r="L74" i="1"/>
  <c r="M74" i="1"/>
  <c r="N74" i="1"/>
  <c r="O74" i="1"/>
  <c r="E178" i="1"/>
  <c r="D125" i="1"/>
  <c r="D127" i="1" s="1"/>
  <c r="D120" i="1"/>
  <c r="D161" i="1" s="1"/>
  <c r="F62" i="1"/>
  <c r="P60" i="1"/>
  <c r="D31" i="1"/>
  <c r="J34" i="1"/>
  <c r="M79" i="1" l="1"/>
  <c r="N79" i="1"/>
  <c r="O79" i="1"/>
  <c r="H79" i="1"/>
  <c r="I79" i="1"/>
  <c r="J79" i="1"/>
  <c r="F79" i="1"/>
  <c r="G79" i="1"/>
  <c r="H73" i="1"/>
  <c r="T73" i="1"/>
  <c r="AF73" i="1"/>
  <c r="AR73" i="1"/>
  <c r="BD73" i="1"/>
  <c r="I73" i="1"/>
  <c r="U73" i="1"/>
  <c r="AG73" i="1"/>
  <c r="BE73" i="1"/>
  <c r="V73" i="1"/>
  <c r="AH73" i="1"/>
  <c r="AT73" i="1"/>
  <c r="BF73" i="1"/>
  <c r="W73" i="1"/>
  <c r="AI73" i="1"/>
  <c r="AU73" i="1"/>
  <c r="AS73" i="1"/>
  <c r="J73" i="1"/>
  <c r="K73" i="1"/>
  <c r="L73" i="1"/>
  <c r="X73" i="1"/>
  <c r="AJ73" i="1"/>
  <c r="AV73" i="1"/>
  <c r="BH73" i="1"/>
  <c r="AA73" i="1"/>
  <c r="AY73" i="1"/>
  <c r="P73" i="1"/>
  <c r="AN73" i="1"/>
  <c r="Q73" i="1"/>
  <c r="Y73" i="1"/>
  <c r="AK73" i="1"/>
  <c r="AW73" i="1"/>
  <c r="BI73" i="1"/>
  <c r="AM73" i="1"/>
  <c r="BK73" i="1"/>
  <c r="AZ73" i="1"/>
  <c r="AC73" i="1"/>
  <c r="AP73" i="1"/>
  <c r="S73" i="1"/>
  <c r="AQ73" i="1"/>
  <c r="BC73" i="1"/>
  <c r="N73" i="1"/>
  <c r="Z73" i="1"/>
  <c r="AL73" i="1"/>
  <c r="AX73" i="1"/>
  <c r="BJ73" i="1"/>
  <c r="O73" i="1"/>
  <c r="AB73" i="1"/>
  <c r="AO73" i="1"/>
  <c r="AD73" i="1"/>
  <c r="BB73" i="1"/>
  <c r="AE73" i="1"/>
  <c r="BG73" i="1"/>
  <c r="BA73" i="1"/>
  <c r="R73" i="1"/>
  <c r="BE48" i="1"/>
  <c r="BA50" i="1"/>
  <c r="BN39" i="1"/>
  <c r="BP39" i="1"/>
  <c r="BJ50" i="1"/>
  <c r="BB50" i="1"/>
  <c r="BP41" i="1"/>
  <c r="BP40" i="1"/>
  <c r="BG50" i="1"/>
  <c r="BG48" i="1" s="1"/>
  <c r="BC50" i="1"/>
  <c r="BC48" i="1" s="1"/>
  <c r="BO39" i="1"/>
  <c r="E76" i="1"/>
  <c r="E169" i="1" s="1"/>
  <c r="D169" i="1"/>
  <c r="Q177" i="1"/>
  <c r="BI48" i="1"/>
  <c r="BA48" i="1"/>
  <c r="AZ48" i="1"/>
  <c r="BH50" i="1"/>
  <c r="BH48" i="1" s="1"/>
  <c r="BD50" i="1"/>
  <c r="BD48" i="1" s="1"/>
  <c r="BK48" i="1"/>
  <c r="BJ48" i="1"/>
  <c r="BF48" i="1"/>
  <c r="BB48" i="1"/>
  <c r="F125" i="1"/>
  <c r="AY41" i="1"/>
  <c r="AT41" i="1"/>
  <c r="AU41" i="1"/>
  <c r="AV41" i="1"/>
  <c r="AW41" i="1"/>
  <c r="AX41" i="1"/>
  <c r="AP41" i="1"/>
  <c r="AQ41" i="1"/>
  <c r="AR41" i="1"/>
  <c r="AS41" i="1"/>
  <c r="AO41" i="1"/>
  <c r="F76" i="1" l="1"/>
  <c r="F169" i="1" s="1"/>
  <c r="BO41" i="1"/>
  <c r="BP50" i="1"/>
  <c r="BP48" i="1"/>
  <c r="F178" i="1"/>
  <c r="R177" i="1"/>
  <c r="BN86" i="1"/>
  <c r="BM86" i="1"/>
  <c r="D62" i="1"/>
  <c r="C25" i="1"/>
  <c r="K34" i="1"/>
  <c r="AB60" i="1"/>
  <c r="S177" i="1" l="1"/>
  <c r="G76" i="1"/>
  <c r="G169" i="1" s="1"/>
  <c r="AC59" i="1"/>
  <c r="AD59" i="1"/>
  <c r="AE59" i="1"/>
  <c r="AF59" i="1"/>
  <c r="AG59" i="1"/>
  <c r="AH59" i="1"/>
  <c r="AI59" i="1"/>
  <c r="AJ59" i="1"/>
  <c r="AK59" i="1"/>
  <c r="AL59" i="1"/>
  <c r="AM59" i="1"/>
  <c r="AB59" i="1"/>
  <c r="Y59" i="1"/>
  <c r="Z59" i="1"/>
  <c r="AA59" i="1"/>
  <c r="Q59" i="1"/>
  <c r="R59" i="1"/>
  <c r="S59" i="1"/>
  <c r="T59" i="1"/>
  <c r="U59" i="1"/>
  <c r="V59" i="1"/>
  <c r="W59" i="1"/>
  <c r="X59" i="1"/>
  <c r="P59" i="1"/>
  <c r="H76" i="1" l="1"/>
  <c r="H169" i="1" s="1"/>
  <c r="T177" i="1"/>
  <c r="N22" i="1"/>
  <c r="O22" i="1" s="1"/>
  <c r="N24" i="1"/>
  <c r="O24" i="1" s="1"/>
  <c r="AO55" i="1"/>
  <c r="AO50" i="1" s="1"/>
  <c r="AO48" i="1" s="1"/>
  <c r="AP55" i="1"/>
  <c r="AP50" i="1" s="1"/>
  <c r="AP48" i="1" s="1"/>
  <c r="AQ55" i="1"/>
  <c r="AQ50" i="1" s="1"/>
  <c r="AQ48" i="1" s="1"/>
  <c r="AR55" i="1"/>
  <c r="AR50" i="1" s="1"/>
  <c r="AR48" i="1" s="1"/>
  <c r="AS55" i="1"/>
  <c r="AS50" i="1" s="1"/>
  <c r="AS48" i="1" s="1"/>
  <c r="AT55" i="1"/>
  <c r="AT50" i="1" s="1"/>
  <c r="AT48" i="1" s="1"/>
  <c r="AU55" i="1"/>
  <c r="AU50" i="1" s="1"/>
  <c r="AU48" i="1" s="1"/>
  <c r="AV55" i="1"/>
  <c r="AV50" i="1" s="1"/>
  <c r="AV48" i="1" s="1"/>
  <c r="AW55" i="1"/>
  <c r="AW50" i="1" s="1"/>
  <c r="AW48" i="1" s="1"/>
  <c r="AX55" i="1"/>
  <c r="AX50" i="1" s="1"/>
  <c r="AX48" i="1" s="1"/>
  <c r="AY55" i="1"/>
  <c r="AY50" i="1" s="1"/>
  <c r="AY48" i="1" s="1"/>
  <c r="AN55" i="1"/>
  <c r="AN50" i="1" s="1"/>
  <c r="AN48" i="1" s="1"/>
  <c r="AM55" i="1"/>
  <c r="AM50" i="1" s="1"/>
  <c r="AM48" i="1" s="1"/>
  <c r="AC55" i="1"/>
  <c r="AC50" i="1" s="1"/>
  <c r="AC48" i="1" s="1"/>
  <c r="AD55" i="1"/>
  <c r="AD50" i="1" s="1"/>
  <c r="AD48" i="1" s="1"/>
  <c r="AE55" i="1"/>
  <c r="AE50" i="1" s="1"/>
  <c r="AE48" i="1" s="1"/>
  <c r="AF55" i="1"/>
  <c r="AF50" i="1" s="1"/>
  <c r="AF48" i="1" s="1"/>
  <c r="AG55" i="1"/>
  <c r="AG50" i="1" s="1"/>
  <c r="AG48" i="1" s="1"/>
  <c r="AH55" i="1"/>
  <c r="AH50" i="1" s="1"/>
  <c r="AH48" i="1" s="1"/>
  <c r="AI55" i="1"/>
  <c r="AI50" i="1" s="1"/>
  <c r="AI48" i="1" s="1"/>
  <c r="AJ55" i="1"/>
  <c r="AJ50" i="1" s="1"/>
  <c r="AJ48" i="1" s="1"/>
  <c r="AK55" i="1"/>
  <c r="AK50" i="1" s="1"/>
  <c r="AK48" i="1" s="1"/>
  <c r="AL55" i="1"/>
  <c r="AL50" i="1" s="1"/>
  <c r="AL48" i="1" s="1"/>
  <c r="AB55" i="1"/>
  <c r="AB50" i="1" s="1"/>
  <c r="AB48" i="1" s="1"/>
  <c r="Q55" i="1"/>
  <c r="R55" i="1"/>
  <c r="S55" i="1"/>
  <c r="T55" i="1"/>
  <c r="U55" i="1"/>
  <c r="V55" i="1"/>
  <c r="W55" i="1"/>
  <c r="X55" i="1"/>
  <c r="Y55" i="1"/>
  <c r="Z55" i="1"/>
  <c r="AA55" i="1"/>
  <c r="P55" i="1"/>
  <c r="K55" i="1"/>
  <c r="L55" i="1"/>
  <c r="M55" i="1"/>
  <c r="N55" i="1"/>
  <c r="O55" i="1"/>
  <c r="W53" i="1"/>
  <c r="X53" i="1"/>
  <c r="Y53" i="1"/>
  <c r="Z53" i="1"/>
  <c r="AA53" i="1"/>
  <c r="V53" i="1"/>
  <c r="P53" i="1"/>
  <c r="Q53" i="1"/>
  <c r="R53" i="1"/>
  <c r="S53" i="1"/>
  <c r="S50" i="1" s="1"/>
  <c r="S48" i="1" s="1"/>
  <c r="T53" i="1"/>
  <c r="U53" i="1"/>
  <c r="M53" i="1"/>
  <c r="N53" i="1"/>
  <c r="O53" i="1"/>
  <c r="E53" i="1"/>
  <c r="E81" i="1" s="1"/>
  <c r="F53" i="1"/>
  <c r="F81" i="1" s="1"/>
  <c r="G53" i="1"/>
  <c r="G81" i="1" s="1"/>
  <c r="H53" i="1"/>
  <c r="H81" i="1" s="1"/>
  <c r="I53" i="1"/>
  <c r="J53" i="1"/>
  <c r="K53" i="1"/>
  <c r="L53" i="1"/>
  <c r="D53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P38" i="1"/>
  <c r="AO40" i="1"/>
  <c r="AP40" i="1"/>
  <c r="AQ40" i="1"/>
  <c r="AR40" i="1"/>
  <c r="AS40" i="1"/>
  <c r="AT40" i="1"/>
  <c r="AU40" i="1"/>
  <c r="AV40" i="1"/>
  <c r="AW40" i="1"/>
  <c r="AX40" i="1"/>
  <c r="AY40" i="1"/>
  <c r="AN40" i="1"/>
  <c r="AM40" i="1"/>
  <c r="AG40" i="1"/>
  <c r="AH40" i="1"/>
  <c r="AI40" i="1"/>
  <c r="AJ40" i="1"/>
  <c r="AK40" i="1"/>
  <c r="AL40" i="1"/>
  <c r="AF40" i="1"/>
  <c r="AR38" i="1"/>
  <c r="Q39" i="1"/>
  <c r="R39" i="1"/>
  <c r="S39" i="1"/>
  <c r="T39" i="1"/>
  <c r="U39" i="1"/>
  <c r="V39" i="1"/>
  <c r="W39" i="1"/>
  <c r="X39" i="1"/>
  <c r="Y39" i="1"/>
  <c r="Z39" i="1"/>
  <c r="AA39" i="1"/>
  <c r="P39" i="1"/>
  <c r="H39" i="1"/>
  <c r="I39" i="1"/>
  <c r="J39" i="1"/>
  <c r="K39" i="1"/>
  <c r="L39" i="1"/>
  <c r="N26" i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AN26" i="1" s="1"/>
  <c r="AO26" i="1" s="1"/>
  <c r="AP26" i="1" s="1"/>
  <c r="AQ26" i="1" s="1"/>
  <c r="AR26" i="1" s="1"/>
  <c r="AS26" i="1" s="1"/>
  <c r="AT26" i="1" s="1"/>
  <c r="AU26" i="1" s="1"/>
  <c r="AV26" i="1" s="1"/>
  <c r="AW26" i="1" s="1"/>
  <c r="AX26" i="1" s="1"/>
  <c r="AY26" i="1" s="1"/>
  <c r="AZ26" i="1" s="1"/>
  <c r="BA26" i="1" s="1"/>
  <c r="BB26" i="1" s="1"/>
  <c r="BC26" i="1" s="1"/>
  <c r="BD26" i="1" s="1"/>
  <c r="BE26" i="1" s="1"/>
  <c r="BF26" i="1" s="1"/>
  <c r="BG26" i="1" s="1"/>
  <c r="BH26" i="1" s="1"/>
  <c r="BI26" i="1" s="1"/>
  <c r="BJ26" i="1" s="1"/>
  <c r="BK26" i="1" s="1"/>
  <c r="C23" i="1"/>
  <c r="E15" i="1" s="1"/>
  <c r="C32" i="1"/>
  <c r="U50" i="1" l="1"/>
  <c r="U48" i="1" s="1"/>
  <c r="P32" i="1"/>
  <c r="P146" i="1" s="1"/>
  <c r="P147" i="1" s="1"/>
  <c r="T32" i="1"/>
  <c r="T146" i="1" s="1"/>
  <c r="X32" i="1"/>
  <c r="X146" i="1" s="1"/>
  <c r="AB32" i="1"/>
  <c r="AF32" i="1"/>
  <c r="AJ32" i="1"/>
  <c r="AN32" i="1"/>
  <c r="AR32" i="1"/>
  <c r="AV32" i="1"/>
  <c r="AZ32" i="1"/>
  <c r="BD32" i="1"/>
  <c r="BP32" i="1" s="1"/>
  <c r="BH32" i="1"/>
  <c r="Q32" i="1"/>
  <c r="Q146" i="1" s="1"/>
  <c r="U32" i="1"/>
  <c r="U146" i="1" s="1"/>
  <c r="Y32" i="1"/>
  <c r="Y146" i="1" s="1"/>
  <c r="AC32" i="1"/>
  <c r="AG32" i="1"/>
  <c r="AK32" i="1"/>
  <c r="AO32" i="1"/>
  <c r="AS32" i="1"/>
  <c r="AW32" i="1"/>
  <c r="BA32" i="1"/>
  <c r="BE32" i="1"/>
  <c r="BI32" i="1"/>
  <c r="R32" i="1"/>
  <c r="R146" i="1" s="1"/>
  <c r="V32" i="1"/>
  <c r="V146" i="1" s="1"/>
  <c r="Z32" i="1"/>
  <c r="Z146" i="1" s="1"/>
  <c r="AD32" i="1"/>
  <c r="AH32" i="1"/>
  <c r="AL32" i="1"/>
  <c r="AP32" i="1"/>
  <c r="AT32" i="1"/>
  <c r="AX32" i="1"/>
  <c r="BB32" i="1"/>
  <c r="BF32" i="1"/>
  <c r="BJ32" i="1"/>
  <c r="S32" i="1"/>
  <c r="W32" i="1"/>
  <c r="AA32" i="1"/>
  <c r="AE32" i="1"/>
  <c r="AI32" i="1"/>
  <c r="AM32" i="1"/>
  <c r="AQ32" i="1"/>
  <c r="AU32" i="1"/>
  <c r="AY32" i="1"/>
  <c r="BC32" i="1"/>
  <c r="BG32" i="1"/>
  <c r="BK32" i="1"/>
  <c r="BM39" i="1"/>
  <c r="V50" i="1"/>
  <c r="V48" i="1" s="1"/>
  <c r="X50" i="1"/>
  <c r="X48" i="1" s="1"/>
  <c r="I11" i="1"/>
  <c r="L15" i="1"/>
  <c r="L11" i="1" s="1"/>
  <c r="BN40" i="1"/>
  <c r="R50" i="1"/>
  <c r="R48" i="1" s="1"/>
  <c r="AA50" i="1"/>
  <c r="AA48" i="1" s="1"/>
  <c r="W50" i="1"/>
  <c r="W48" i="1" s="1"/>
  <c r="Q50" i="1"/>
  <c r="Q48" i="1" s="1"/>
  <c r="Q81" i="1"/>
  <c r="Z50" i="1"/>
  <c r="Z48" i="1" s="1"/>
  <c r="BL39" i="1"/>
  <c r="T50" i="1"/>
  <c r="T48" i="1" s="1"/>
  <c r="P50" i="1"/>
  <c r="P48" i="1" s="1"/>
  <c r="P81" i="1"/>
  <c r="Y50" i="1"/>
  <c r="Y48" i="1" s="1"/>
  <c r="I76" i="1"/>
  <c r="J76" i="1" s="1"/>
  <c r="U177" i="1"/>
  <c r="BO40" i="1"/>
  <c r="BO38" i="1" s="1"/>
  <c r="J50" i="1"/>
  <c r="F50" i="1"/>
  <c r="F146" i="1"/>
  <c r="F145" i="1" s="1"/>
  <c r="M50" i="1"/>
  <c r="D50" i="1"/>
  <c r="D48" i="1" s="1"/>
  <c r="D146" i="1"/>
  <c r="I50" i="1"/>
  <c r="E146" i="1"/>
  <c r="E145" i="1" s="1"/>
  <c r="E50" i="1"/>
  <c r="L50" i="1"/>
  <c r="H50" i="1"/>
  <c r="H146" i="1"/>
  <c r="H145" i="1" s="1"/>
  <c r="O50" i="1"/>
  <c r="K50" i="1"/>
  <c r="G50" i="1"/>
  <c r="G146" i="1"/>
  <c r="G145" i="1" s="1"/>
  <c r="N50" i="1"/>
  <c r="E31" i="1"/>
  <c r="D15" i="1"/>
  <c r="D16" i="1" s="1"/>
  <c r="L32" i="1"/>
  <c r="L81" i="1" s="1"/>
  <c r="I81" i="1"/>
  <c r="M32" i="1"/>
  <c r="M146" i="1" s="1"/>
  <c r="M145" i="1" s="1"/>
  <c r="K32" i="1"/>
  <c r="K81" i="1" s="1"/>
  <c r="J32" i="1"/>
  <c r="J81" i="1" s="1"/>
  <c r="N32" i="1"/>
  <c r="N146" i="1" s="1"/>
  <c r="N145" i="1" s="1"/>
  <c r="O32" i="1"/>
  <c r="O146" i="1" s="1"/>
  <c r="O145" i="1" s="1"/>
  <c r="Q145" i="1"/>
  <c r="L34" i="1"/>
  <c r="M15" i="1"/>
  <c r="M11" i="1" s="1"/>
  <c r="AO38" i="1"/>
  <c r="AY38" i="1"/>
  <c r="P24" i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AL24" i="1" s="1"/>
  <c r="AM24" i="1" s="1"/>
  <c r="AN24" i="1" s="1"/>
  <c r="AO24" i="1" s="1"/>
  <c r="AP24" i="1" s="1"/>
  <c r="AQ24" i="1" s="1"/>
  <c r="AR24" i="1" s="1"/>
  <c r="AS24" i="1" s="1"/>
  <c r="AT24" i="1" s="1"/>
  <c r="AU24" i="1" s="1"/>
  <c r="AU38" i="1"/>
  <c r="AT38" i="1"/>
  <c r="AQ38" i="1"/>
  <c r="AP38" i="1"/>
  <c r="AX38" i="1"/>
  <c r="AW38" i="1"/>
  <c r="AV38" i="1"/>
  <c r="AN38" i="1"/>
  <c r="C194" i="1"/>
  <c r="AS194" i="1" s="1"/>
  <c r="BP191" i="1"/>
  <c r="BO191" i="1"/>
  <c r="BN191" i="1"/>
  <c r="BM191" i="1"/>
  <c r="BL191" i="1"/>
  <c r="BP187" i="1"/>
  <c r="BO187" i="1"/>
  <c r="BN187" i="1"/>
  <c r="BM187" i="1"/>
  <c r="BL187" i="1"/>
  <c r="BN179" i="1"/>
  <c r="BM179" i="1"/>
  <c r="BL179" i="1"/>
  <c r="C178" i="1"/>
  <c r="BN166" i="1"/>
  <c r="BM166" i="1"/>
  <c r="BL166" i="1"/>
  <c r="D156" i="1"/>
  <c r="BN154" i="1"/>
  <c r="BM154" i="1"/>
  <c r="D137" i="1"/>
  <c r="D136" i="1"/>
  <c r="BN133" i="1"/>
  <c r="BM133" i="1"/>
  <c r="BL133" i="1"/>
  <c r="BN132" i="1"/>
  <c r="BM132" i="1"/>
  <c r="BL132" i="1"/>
  <c r="BN131" i="1"/>
  <c r="BM131" i="1"/>
  <c r="BN130" i="1"/>
  <c r="BM130" i="1"/>
  <c r="D178" i="1"/>
  <c r="BN124" i="1"/>
  <c r="BM124" i="1"/>
  <c r="BL124" i="1"/>
  <c r="C124" i="1"/>
  <c r="BN123" i="1"/>
  <c r="BM123" i="1"/>
  <c r="BL123" i="1"/>
  <c r="BN122" i="1"/>
  <c r="BM122" i="1"/>
  <c r="BL122" i="1"/>
  <c r="BN121" i="1"/>
  <c r="BM121" i="1"/>
  <c r="BL121" i="1"/>
  <c r="BK120" i="1"/>
  <c r="BK161" i="1" s="1"/>
  <c r="BJ120" i="1"/>
  <c r="BJ161" i="1" s="1"/>
  <c r="BI120" i="1"/>
  <c r="BI161" i="1" s="1"/>
  <c r="BH120" i="1"/>
  <c r="BH161" i="1" s="1"/>
  <c r="BG120" i="1"/>
  <c r="BG161" i="1" s="1"/>
  <c r="BF120" i="1"/>
  <c r="BF161" i="1" s="1"/>
  <c r="BE120" i="1"/>
  <c r="BE161" i="1" s="1"/>
  <c r="BD120" i="1"/>
  <c r="BD161" i="1" s="1"/>
  <c r="BC120" i="1"/>
  <c r="BC161" i="1" s="1"/>
  <c r="BB120" i="1"/>
  <c r="BB161" i="1" s="1"/>
  <c r="BA120" i="1"/>
  <c r="AZ120" i="1"/>
  <c r="AZ161" i="1" s="1"/>
  <c r="AY120" i="1"/>
  <c r="AY161" i="1" s="1"/>
  <c r="AX120" i="1"/>
  <c r="AX161" i="1" s="1"/>
  <c r="AW120" i="1"/>
  <c r="AW161" i="1" s="1"/>
  <c r="AV120" i="1"/>
  <c r="AV161" i="1" s="1"/>
  <c r="AU120" i="1"/>
  <c r="AU161" i="1" s="1"/>
  <c r="AT120" i="1"/>
  <c r="AT161" i="1" s="1"/>
  <c r="AS120" i="1"/>
  <c r="AS161" i="1" s="1"/>
  <c r="AR120" i="1"/>
  <c r="AR161" i="1" s="1"/>
  <c r="AQ120" i="1"/>
  <c r="AQ161" i="1" s="1"/>
  <c r="AP120" i="1"/>
  <c r="AP161" i="1" s="1"/>
  <c r="AO120" i="1"/>
  <c r="AO161" i="1" s="1"/>
  <c r="AN120" i="1"/>
  <c r="AM120" i="1"/>
  <c r="AM161" i="1" s="1"/>
  <c r="AL120" i="1"/>
  <c r="AL161" i="1" s="1"/>
  <c r="AK120" i="1"/>
  <c r="AK161" i="1" s="1"/>
  <c r="AJ120" i="1"/>
  <c r="AJ161" i="1" s="1"/>
  <c r="AI120" i="1"/>
  <c r="AI161" i="1" s="1"/>
  <c r="AH120" i="1"/>
  <c r="AH161" i="1" s="1"/>
  <c r="AG120" i="1"/>
  <c r="AG161" i="1" s="1"/>
  <c r="AF120" i="1"/>
  <c r="AF161" i="1" s="1"/>
  <c r="AE120" i="1"/>
  <c r="AE161" i="1" s="1"/>
  <c r="AD120" i="1"/>
  <c r="AD161" i="1" s="1"/>
  <c r="AC120" i="1"/>
  <c r="AC161" i="1" s="1"/>
  <c r="AB120" i="1"/>
  <c r="AA120" i="1"/>
  <c r="AA161" i="1" s="1"/>
  <c r="Z120" i="1"/>
  <c r="Z161" i="1" s="1"/>
  <c r="Y120" i="1"/>
  <c r="Y161" i="1" s="1"/>
  <c r="X120" i="1"/>
  <c r="X161" i="1" s="1"/>
  <c r="W120" i="1"/>
  <c r="W161" i="1" s="1"/>
  <c r="V120" i="1"/>
  <c r="V161" i="1" s="1"/>
  <c r="U120" i="1"/>
  <c r="U161" i="1" s="1"/>
  <c r="T120" i="1"/>
  <c r="T161" i="1" s="1"/>
  <c r="S120" i="1"/>
  <c r="S161" i="1" s="1"/>
  <c r="R120" i="1"/>
  <c r="R161" i="1" s="1"/>
  <c r="Q120" i="1"/>
  <c r="Q161" i="1" s="1"/>
  <c r="P120" i="1"/>
  <c r="O120" i="1"/>
  <c r="O161" i="1" s="1"/>
  <c r="N120" i="1"/>
  <c r="N161" i="1" s="1"/>
  <c r="M120" i="1"/>
  <c r="M161" i="1" s="1"/>
  <c r="L120" i="1"/>
  <c r="L161" i="1" s="1"/>
  <c r="K120" i="1"/>
  <c r="K161" i="1" s="1"/>
  <c r="J120" i="1"/>
  <c r="J161" i="1" s="1"/>
  <c r="I120" i="1"/>
  <c r="I161" i="1" s="1"/>
  <c r="H120" i="1"/>
  <c r="G120" i="1"/>
  <c r="G161" i="1" s="1"/>
  <c r="F161" i="1"/>
  <c r="E120" i="1"/>
  <c r="E161" i="1" s="1"/>
  <c r="C120" i="1"/>
  <c r="C114" i="1"/>
  <c r="C181" i="1" s="1"/>
  <c r="C180" i="1" s="1"/>
  <c r="C174" i="1" s="1"/>
  <c r="BN109" i="1"/>
  <c r="BM109" i="1"/>
  <c r="BL109" i="1"/>
  <c r="D107" i="1"/>
  <c r="D112" i="1" s="1"/>
  <c r="D98" i="1"/>
  <c r="D102" i="1" s="1"/>
  <c r="D162" i="1"/>
  <c r="BN93" i="1"/>
  <c r="BM93" i="1"/>
  <c r="BN89" i="1"/>
  <c r="BM89" i="1"/>
  <c r="BN84" i="1"/>
  <c r="BM84" i="1"/>
  <c r="AS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AS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AS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BP73" i="1"/>
  <c r="BO73" i="1"/>
  <c r="BN73" i="1"/>
  <c r="BM73" i="1"/>
  <c r="BL73" i="1"/>
  <c r="BP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N65" i="1"/>
  <c r="BM65" i="1"/>
  <c r="BL65" i="1"/>
  <c r="BP64" i="1"/>
  <c r="BO64" i="1"/>
  <c r="BN64" i="1"/>
  <c r="BM64" i="1"/>
  <c r="BL64" i="1"/>
  <c r="BP63" i="1"/>
  <c r="BO63" i="1"/>
  <c r="BN63" i="1"/>
  <c r="BM63" i="1"/>
  <c r="BL63" i="1"/>
  <c r="BP62" i="1"/>
  <c r="O62" i="1"/>
  <c r="N62" i="1"/>
  <c r="N48" i="1" s="1"/>
  <c r="M62" i="1"/>
  <c r="L62" i="1"/>
  <c r="K62" i="1"/>
  <c r="J62" i="1"/>
  <c r="J48" i="1" s="1"/>
  <c r="I62" i="1"/>
  <c r="H62" i="1"/>
  <c r="G62" i="1"/>
  <c r="E62" i="1"/>
  <c r="BN61" i="1"/>
  <c r="BM61" i="1"/>
  <c r="BP60" i="1"/>
  <c r="BO60" i="1"/>
  <c r="BN60" i="1"/>
  <c r="BM60" i="1"/>
  <c r="BL60" i="1"/>
  <c r="BP59" i="1"/>
  <c r="BO59" i="1"/>
  <c r="BN59" i="1"/>
  <c r="BM59" i="1"/>
  <c r="BL59" i="1"/>
  <c r="BP58" i="1"/>
  <c r="BO58" i="1"/>
  <c r="BN58" i="1"/>
  <c r="BM58" i="1"/>
  <c r="BL58" i="1"/>
  <c r="BP56" i="1"/>
  <c r="BO56" i="1"/>
  <c r="BN56" i="1"/>
  <c r="BM56" i="1"/>
  <c r="BL56" i="1"/>
  <c r="BP55" i="1"/>
  <c r="BO55" i="1"/>
  <c r="BN55" i="1"/>
  <c r="BM55" i="1"/>
  <c r="BL55" i="1"/>
  <c r="BP52" i="1"/>
  <c r="BO52" i="1"/>
  <c r="BN52" i="1"/>
  <c r="BM52" i="1"/>
  <c r="BL52" i="1"/>
  <c r="BP51" i="1"/>
  <c r="BO51" i="1"/>
  <c r="BN51" i="1"/>
  <c r="BM51" i="1"/>
  <c r="BL51" i="1"/>
  <c r="F48" i="1"/>
  <c r="AS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H29" i="1" s="1"/>
  <c r="G38" i="1"/>
  <c r="F38" i="1"/>
  <c r="E38" i="1"/>
  <c r="D38" i="1"/>
  <c r="D29" i="1" s="1"/>
  <c r="BN37" i="1"/>
  <c r="BM37" i="1"/>
  <c r="BP36" i="1"/>
  <c r="BO36" i="1"/>
  <c r="BN36" i="1"/>
  <c r="BM36" i="1"/>
  <c r="BL36" i="1"/>
  <c r="C11" i="1"/>
  <c r="R81" i="1" l="1"/>
  <c r="H147" i="1"/>
  <c r="L146" i="1"/>
  <c r="L145" i="1" s="1"/>
  <c r="Z81" i="1"/>
  <c r="N81" i="1"/>
  <c r="Y81" i="1"/>
  <c r="M81" i="1"/>
  <c r="X81" i="1"/>
  <c r="O81" i="1"/>
  <c r="D113" i="1"/>
  <c r="D114" i="1" s="1"/>
  <c r="AM146" i="1"/>
  <c r="AM145" i="1" s="1"/>
  <c r="AM81" i="1"/>
  <c r="BB146" i="1"/>
  <c r="BB81" i="1"/>
  <c r="BA146" i="1"/>
  <c r="BA147" i="1" s="1"/>
  <c r="BA81" i="1"/>
  <c r="AK146" i="1"/>
  <c r="AK81" i="1"/>
  <c r="AZ146" i="1"/>
  <c r="AZ147" i="1" s="1"/>
  <c r="AZ81" i="1"/>
  <c r="AY146" i="1"/>
  <c r="AY147" i="1" s="1"/>
  <c r="AY148" i="1" s="1"/>
  <c r="AY81" i="1"/>
  <c r="AI146" i="1"/>
  <c r="AI147" i="1" s="1"/>
  <c r="AI81" i="1"/>
  <c r="S81" i="1"/>
  <c r="S146" i="1"/>
  <c r="AX146" i="1"/>
  <c r="AX145" i="1" s="1"/>
  <c r="AX81" i="1"/>
  <c r="AH146" i="1"/>
  <c r="AH81" i="1"/>
  <c r="AW146" i="1"/>
  <c r="AW145" i="1" s="1"/>
  <c r="AW81" i="1"/>
  <c r="AG146" i="1"/>
  <c r="AG81" i="1"/>
  <c r="AV146" i="1"/>
  <c r="AV147" i="1" s="1"/>
  <c r="AV148" i="1" s="1"/>
  <c r="AV81" i="1"/>
  <c r="AF146" i="1"/>
  <c r="AF81" i="1"/>
  <c r="BC146" i="1"/>
  <c r="BC147" i="1" s="1"/>
  <c r="BC148" i="1" s="1"/>
  <c r="BC81" i="1"/>
  <c r="W81" i="1"/>
  <c r="W146" i="1"/>
  <c r="W147" i="1" s="1"/>
  <c r="AL146" i="1"/>
  <c r="AL147" i="1" s="1"/>
  <c r="AL148" i="1" s="1"/>
  <c r="AL81" i="1"/>
  <c r="AJ146" i="1"/>
  <c r="AJ81" i="1"/>
  <c r="T81" i="1"/>
  <c r="V81" i="1"/>
  <c r="BK146" i="1"/>
  <c r="BK147" i="1" s="1"/>
  <c r="BK81" i="1"/>
  <c r="AU146" i="1"/>
  <c r="AU81" i="1"/>
  <c r="AE146" i="1"/>
  <c r="AE145" i="1" s="1"/>
  <c r="AE81" i="1"/>
  <c r="BJ146" i="1"/>
  <c r="BJ147" i="1" s="1"/>
  <c r="BJ148" i="1" s="1"/>
  <c r="BJ81" i="1"/>
  <c r="AT146" i="1"/>
  <c r="AT81" i="1"/>
  <c r="AD146" i="1"/>
  <c r="AD81" i="1"/>
  <c r="BI146" i="1"/>
  <c r="BI147" i="1" s="1"/>
  <c r="BI81" i="1"/>
  <c r="AS146" i="1"/>
  <c r="AS145" i="1" s="1"/>
  <c r="AS81" i="1"/>
  <c r="AC146" i="1"/>
  <c r="AC81" i="1"/>
  <c r="BH146" i="1"/>
  <c r="BH145" i="1" s="1"/>
  <c r="BH81" i="1"/>
  <c r="AR146" i="1"/>
  <c r="AR81" i="1"/>
  <c r="AB146" i="1"/>
  <c r="AB147" i="1" s="1"/>
  <c r="AB148" i="1" s="1"/>
  <c r="AB81" i="1"/>
  <c r="U81" i="1"/>
  <c r="G147" i="1"/>
  <c r="G148" i="1" s="1"/>
  <c r="BG146" i="1"/>
  <c r="BG145" i="1" s="1"/>
  <c r="BG81" i="1"/>
  <c r="AQ146" i="1"/>
  <c r="AQ145" i="1" s="1"/>
  <c r="AQ81" i="1"/>
  <c r="AA81" i="1"/>
  <c r="AA146" i="1"/>
  <c r="BF146" i="1"/>
  <c r="BF147" i="1" s="1"/>
  <c r="BF81" i="1"/>
  <c r="AP146" i="1"/>
  <c r="AP81" i="1"/>
  <c r="BE146" i="1"/>
  <c r="BE147" i="1" s="1"/>
  <c r="BE81" i="1"/>
  <c r="AO146" i="1"/>
  <c r="AO81" i="1"/>
  <c r="BD146" i="1"/>
  <c r="BD147" i="1" s="1"/>
  <c r="BD81" i="1"/>
  <c r="AN146" i="1"/>
  <c r="AN147" i="1" s="1"/>
  <c r="AN148" i="1" s="1"/>
  <c r="AO149" i="1" s="1"/>
  <c r="AN81" i="1"/>
  <c r="I169" i="1"/>
  <c r="K76" i="1"/>
  <c r="J169" i="1"/>
  <c r="V177" i="1"/>
  <c r="K146" i="1"/>
  <c r="K145" i="1" s="1"/>
  <c r="J146" i="1"/>
  <c r="J145" i="1" s="1"/>
  <c r="I146" i="1"/>
  <c r="I145" i="1" s="1"/>
  <c r="E29" i="1"/>
  <c r="AV24" i="1"/>
  <c r="AW24" i="1" s="1"/>
  <c r="AX24" i="1" s="1"/>
  <c r="AY24" i="1" s="1"/>
  <c r="AZ24" i="1" s="1"/>
  <c r="BA24" i="1" s="1"/>
  <c r="BB24" i="1" s="1"/>
  <c r="BC24" i="1" s="1"/>
  <c r="BD24" i="1" s="1"/>
  <c r="BE24" i="1" s="1"/>
  <c r="BF24" i="1" s="1"/>
  <c r="BG24" i="1" s="1"/>
  <c r="BH24" i="1" s="1"/>
  <c r="BI24" i="1" s="1"/>
  <c r="BJ24" i="1" s="1"/>
  <c r="BK24" i="1" s="1"/>
  <c r="H48" i="1"/>
  <c r="L48" i="1"/>
  <c r="D147" i="1"/>
  <c r="D159" i="1" s="1"/>
  <c r="D145" i="1"/>
  <c r="M16" i="1"/>
  <c r="F31" i="1"/>
  <c r="F29" i="1" s="1"/>
  <c r="E48" i="1"/>
  <c r="I48" i="1"/>
  <c r="M48" i="1"/>
  <c r="G48" i="1"/>
  <c r="K48" i="1"/>
  <c r="O48" i="1"/>
  <c r="D85" i="1"/>
  <c r="P22" i="1"/>
  <c r="P15" i="1" s="1"/>
  <c r="M34" i="1"/>
  <c r="Y147" i="1"/>
  <c r="Y148" i="1" s="1"/>
  <c r="Z149" i="1" s="1"/>
  <c r="X147" i="1"/>
  <c r="X148" i="1" s="1"/>
  <c r="AT145" i="1"/>
  <c r="AU147" i="1"/>
  <c r="Z147" i="1"/>
  <c r="Z148" i="1" s="1"/>
  <c r="AA149" i="1" s="1"/>
  <c r="AG145" i="1"/>
  <c r="R145" i="1"/>
  <c r="AO147" i="1"/>
  <c r="AP145" i="1"/>
  <c r="S145" i="1"/>
  <c r="P145" i="1"/>
  <c r="AC145" i="1"/>
  <c r="AH145" i="1"/>
  <c r="T147" i="1"/>
  <c r="T148" i="1" s="1"/>
  <c r="AR145" i="1"/>
  <c r="AF145" i="1"/>
  <c r="AJ147" i="1"/>
  <c r="AJ148" i="1" s="1"/>
  <c r="BL32" i="1"/>
  <c r="BL146" i="1" s="1"/>
  <c r="O147" i="1"/>
  <c r="O148" i="1" s="1"/>
  <c r="P149" i="1" s="1"/>
  <c r="BO32" i="1"/>
  <c r="BN32" i="1"/>
  <c r="BN146" i="1" s="1"/>
  <c r="BM32" i="1"/>
  <c r="BM146" i="1" s="1"/>
  <c r="U147" i="1"/>
  <c r="U148" i="1" s="1"/>
  <c r="V149" i="1" s="1"/>
  <c r="U145" i="1"/>
  <c r="AK145" i="1"/>
  <c r="AK147" i="1"/>
  <c r="AK148" i="1" s="1"/>
  <c r="BL69" i="1"/>
  <c r="BM69" i="1"/>
  <c r="Q147" i="1"/>
  <c r="Q148" i="1" s="1"/>
  <c r="D71" i="1"/>
  <c r="E71" i="1" s="1"/>
  <c r="F71" i="1" s="1"/>
  <c r="D101" i="1"/>
  <c r="E98" i="1" s="1"/>
  <c r="E102" i="1" s="1"/>
  <c r="E103" i="1" s="1"/>
  <c r="AE147" i="1"/>
  <c r="AE148" i="1" s="1"/>
  <c r="BK148" i="1"/>
  <c r="BM82" i="1"/>
  <c r="BA145" i="1"/>
  <c r="BO50" i="1"/>
  <c r="E125" i="1"/>
  <c r="E127" i="1" s="1"/>
  <c r="C171" i="1"/>
  <c r="C168" i="1" s="1"/>
  <c r="C166" i="1" s="1"/>
  <c r="D110" i="1"/>
  <c r="E107" i="1" s="1"/>
  <c r="E110" i="1" s="1"/>
  <c r="F107" i="1" s="1"/>
  <c r="F110" i="1" s="1"/>
  <c r="G107" i="1" s="1"/>
  <c r="G110" i="1" s="1"/>
  <c r="BM80" i="1"/>
  <c r="BN82" i="1"/>
  <c r="BK145" i="1"/>
  <c r="BO69" i="1"/>
  <c r="J15" i="1"/>
  <c r="J11" i="1" s="1"/>
  <c r="K194" i="1"/>
  <c r="AG194" i="1"/>
  <c r="AR194" i="1"/>
  <c r="BN62" i="1"/>
  <c r="BL50" i="1"/>
  <c r="BL82" i="1"/>
  <c r="BN69" i="1"/>
  <c r="F15" i="1"/>
  <c r="H161" i="1"/>
  <c r="BL120" i="1"/>
  <c r="AN161" i="1"/>
  <c r="BO120" i="1"/>
  <c r="H15" i="1"/>
  <c r="BM62" i="1"/>
  <c r="D104" i="1"/>
  <c r="BL83" i="1"/>
  <c r="BN83" i="1"/>
  <c r="G15" i="1"/>
  <c r="O15" i="1"/>
  <c r="O11" i="1" s="1"/>
  <c r="N15" i="1"/>
  <c r="N11" i="1" s="1"/>
  <c r="K11" i="1"/>
  <c r="K9" i="1" s="1"/>
  <c r="BL80" i="1"/>
  <c r="AB161" i="1"/>
  <c r="BN120" i="1"/>
  <c r="BL62" i="1"/>
  <c r="BO62" i="1"/>
  <c r="BM50" i="1"/>
  <c r="BB147" i="1"/>
  <c r="BB145" i="1"/>
  <c r="F147" i="1"/>
  <c r="V147" i="1"/>
  <c r="V148" i="1" s="1"/>
  <c r="V145" i="1"/>
  <c r="BC145" i="1"/>
  <c r="BA148" i="1"/>
  <c r="BN50" i="1"/>
  <c r="W145" i="1"/>
  <c r="W148" i="1"/>
  <c r="AM147" i="1"/>
  <c r="AM148" i="1" s="1"/>
  <c r="BN80" i="1"/>
  <c r="BM120" i="1"/>
  <c r="P161" i="1"/>
  <c r="AS147" i="1"/>
  <c r="AS148" i="1" s="1"/>
  <c r="BI148" i="1"/>
  <c r="BI145" i="1"/>
  <c r="BJ145" i="1"/>
  <c r="AD145" i="1"/>
  <c r="AD147" i="1"/>
  <c r="AD148" i="1" s="1"/>
  <c r="AV145" i="1"/>
  <c r="BG147" i="1"/>
  <c r="AA145" i="1"/>
  <c r="AA147" i="1"/>
  <c r="AA148" i="1" s="1"/>
  <c r="BA161" i="1"/>
  <c r="BP120" i="1"/>
  <c r="AZ145" i="1"/>
  <c r="BM83" i="1"/>
  <c r="H148" i="1"/>
  <c r="BF194" i="1"/>
  <c r="AP194" i="1"/>
  <c r="Z194" i="1"/>
  <c r="J194" i="1"/>
  <c r="BE194" i="1"/>
  <c r="AO194" i="1"/>
  <c r="Y194" i="1"/>
  <c r="I194" i="1"/>
  <c r="BD194" i="1"/>
  <c r="AN194" i="1"/>
  <c r="X194" i="1"/>
  <c r="H194" i="1"/>
  <c r="BC194" i="1"/>
  <c r="AM194" i="1"/>
  <c r="W194" i="1"/>
  <c r="G194" i="1"/>
  <c r="BB194" i="1"/>
  <c r="AL194" i="1"/>
  <c r="V194" i="1"/>
  <c r="F194" i="1"/>
  <c r="BA194" i="1"/>
  <c r="AK194" i="1"/>
  <c r="U194" i="1"/>
  <c r="E194" i="1"/>
  <c r="AZ194" i="1"/>
  <c r="AJ194" i="1"/>
  <c r="T194" i="1"/>
  <c r="AV194" i="1"/>
  <c r="AF194" i="1"/>
  <c r="P194" i="1"/>
  <c r="AY194" i="1"/>
  <c r="S194" i="1"/>
  <c r="AX194" i="1"/>
  <c r="R194" i="1"/>
  <c r="AD194" i="1"/>
  <c r="BK194" i="1"/>
  <c r="AC194" i="1"/>
  <c r="BJ194" i="1"/>
  <c r="AB194" i="1"/>
  <c r="BI194" i="1"/>
  <c r="AA194" i="1"/>
  <c r="BH194" i="1"/>
  <c r="Q194" i="1"/>
  <c r="BG194" i="1"/>
  <c r="O194" i="1"/>
  <c r="AW194" i="1"/>
  <c r="N194" i="1"/>
  <c r="AU194" i="1"/>
  <c r="M194" i="1"/>
  <c r="AT194" i="1"/>
  <c r="L194" i="1"/>
  <c r="AE194" i="1"/>
  <c r="AH194" i="1"/>
  <c r="AI194" i="1"/>
  <c r="AQ194" i="1"/>
  <c r="AN145" i="1" l="1"/>
  <c r="BH147" i="1"/>
  <c r="AZ148" i="1"/>
  <c r="E104" i="1"/>
  <c r="J147" i="1"/>
  <c r="J148" i="1" s="1"/>
  <c r="K149" i="1" s="1"/>
  <c r="D181" i="1"/>
  <c r="BE145" i="1"/>
  <c r="BD145" i="1"/>
  <c r="AQ147" i="1"/>
  <c r="AQ148" i="1" s="1"/>
  <c r="AR149" i="1" s="1"/>
  <c r="BD148" i="1"/>
  <c r="BE149" i="1" s="1"/>
  <c r="AL145" i="1"/>
  <c r="BF145" i="1"/>
  <c r="BF148" i="1"/>
  <c r="BG149" i="1" s="1"/>
  <c r="L76" i="1"/>
  <c r="K169" i="1"/>
  <c r="W177" i="1"/>
  <c r="I147" i="1"/>
  <c r="I148" i="1" s="1"/>
  <c r="J149" i="1" s="1"/>
  <c r="BQ50" i="1"/>
  <c r="P11" i="1"/>
  <c r="P134" i="1" s="1"/>
  <c r="P135" i="1" s="1"/>
  <c r="Q136" i="1" s="1"/>
  <c r="P16" i="1"/>
  <c r="P17" i="1" s="1"/>
  <c r="L16" i="1"/>
  <c r="N16" i="1"/>
  <c r="O16" i="1"/>
  <c r="H16" i="1"/>
  <c r="H11" i="1"/>
  <c r="H45" i="1" s="1"/>
  <c r="E16" i="1"/>
  <c r="E11" i="1"/>
  <c r="E45" i="1" s="1"/>
  <c r="J16" i="1"/>
  <c r="K16" i="1"/>
  <c r="G16" i="1"/>
  <c r="G11" i="1"/>
  <c r="F16" i="1"/>
  <c r="F11" i="1"/>
  <c r="G31" i="1"/>
  <c r="G29" i="1" s="1"/>
  <c r="M12" i="1"/>
  <c r="M17" i="1"/>
  <c r="I17" i="1"/>
  <c r="I12" i="1"/>
  <c r="F127" i="1"/>
  <c r="Q22" i="1"/>
  <c r="Q15" i="1" s="1"/>
  <c r="N34" i="1"/>
  <c r="D11" i="1"/>
  <c r="D45" i="1" s="1"/>
  <c r="F45" i="1"/>
  <c r="F66" i="1" s="1"/>
  <c r="F87" i="1" s="1"/>
  <c r="AC147" i="1"/>
  <c r="AC148" i="1" s="1"/>
  <c r="L147" i="1"/>
  <c r="L148" i="1" s="1"/>
  <c r="M149" i="1" s="1"/>
  <c r="R147" i="1"/>
  <c r="R148" i="1" s="1"/>
  <c r="S149" i="1" s="1"/>
  <c r="Y145" i="1"/>
  <c r="AT147" i="1"/>
  <c r="AT148" i="1" s="1"/>
  <c r="AU149" i="1" s="1"/>
  <c r="AB145" i="1"/>
  <c r="AG147" i="1"/>
  <c r="AG148" i="1" s="1"/>
  <c r="AH149" i="1" s="1"/>
  <c r="K147" i="1"/>
  <c r="K148" i="1" s="1"/>
  <c r="L149" i="1" s="1"/>
  <c r="AJ145" i="1"/>
  <c r="S147" i="1"/>
  <c r="S148" i="1" s="1"/>
  <c r="AY145" i="1"/>
  <c r="AF147" i="1"/>
  <c r="AF148" i="1" s="1"/>
  <c r="P148" i="1"/>
  <c r="Q149" i="1" s="1"/>
  <c r="M147" i="1"/>
  <c r="M148" i="1" s="1"/>
  <c r="BL38" i="1"/>
  <c r="BN38" i="1"/>
  <c r="Z145" i="1"/>
  <c r="AR147" i="1"/>
  <c r="AR148" i="1" s="1"/>
  <c r="T145" i="1"/>
  <c r="BM38" i="1"/>
  <c r="X145" i="1"/>
  <c r="AI145" i="1"/>
  <c r="AX147" i="1"/>
  <c r="AX148" i="1" s="1"/>
  <c r="AY149" i="1" s="1"/>
  <c r="AY153" i="1" s="1"/>
  <c r="AH147" i="1"/>
  <c r="AH148" i="1" s="1"/>
  <c r="AI149" i="1" s="1"/>
  <c r="AU148" i="1"/>
  <c r="AV149" i="1" s="1"/>
  <c r="AV153" i="1" s="1"/>
  <c r="AO148" i="1"/>
  <c r="AP149" i="1" s="1"/>
  <c r="AO153" i="1"/>
  <c r="AU145" i="1"/>
  <c r="N147" i="1"/>
  <c r="N148" i="1" s="1"/>
  <c r="AP147" i="1"/>
  <c r="AP148" i="1" s="1"/>
  <c r="AQ149" i="1" s="1"/>
  <c r="AO145" i="1"/>
  <c r="Z153" i="1"/>
  <c r="AW147" i="1"/>
  <c r="AW148" i="1" s="1"/>
  <c r="AX149" i="1" s="1"/>
  <c r="E112" i="1"/>
  <c r="E113" i="1" s="1"/>
  <c r="F112" i="1"/>
  <c r="F113" i="1" s="1"/>
  <c r="E101" i="1"/>
  <c r="F98" i="1" s="1"/>
  <c r="F102" i="1" s="1"/>
  <c r="F103" i="1" s="1"/>
  <c r="AT149" i="1"/>
  <c r="BK149" i="1"/>
  <c r="AM149" i="1"/>
  <c r="AB149" i="1"/>
  <c r="BJ149" i="1"/>
  <c r="AN149" i="1"/>
  <c r="X149" i="1"/>
  <c r="BB149" i="1"/>
  <c r="BB153" i="1" s="1"/>
  <c r="AC149" i="1"/>
  <c r="R149" i="1"/>
  <c r="I149" i="1"/>
  <c r="BL15" i="1"/>
  <c r="H107" i="1"/>
  <c r="H110" i="1" s="1"/>
  <c r="G112" i="1"/>
  <c r="G113" i="1" s="1"/>
  <c r="AL149" i="1"/>
  <c r="Y149" i="1"/>
  <c r="BN48" i="1"/>
  <c r="AE149" i="1"/>
  <c r="BO48" i="1"/>
  <c r="AA153" i="1"/>
  <c r="AK149" i="1"/>
  <c r="BG153" i="1"/>
  <c r="AZ149" i="1"/>
  <c r="BA149" i="1"/>
  <c r="W149" i="1"/>
  <c r="BM48" i="1"/>
  <c r="AW149" i="1"/>
  <c r="G125" i="1"/>
  <c r="H149" i="1"/>
  <c r="H159" i="1" s="1"/>
  <c r="U149" i="1"/>
  <c r="V153" i="1"/>
  <c r="BL48" i="1"/>
  <c r="BD149" i="1"/>
  <c r="BE148" i="1"/>
  <c r="AI148" i="1"/>
  <c r="BG148" i="1"/>
  <c r="BB148" i="1"/>
  <c r="D148" i="1"/>
  <c r="D151" i="1" s="1"/>
  <c r="BH148" i="1"/>
  <c r="AF149" i="1"/>
  <c r="F148" i="1"/>
  <c r="G45" i="1" l="1"/>
  <c r="G66" i="1" s="1"/>
  <c r="D134" i="1"/>
  <c r="D140" i="1" s="1"/>
  <c r="E114" i="1"/>
  <c r="M76" i="1"/>
  <c r="L169" i="1"/>
  <c r="X177" i="1"/>
  <c r="BQ48" i="1"/>
  <c r="G67" i="1"/>
  <c r="F88" i="1"/>
  <c r="F104" i="1"/>
  <c r="P12" i="1"/>
  <c r="O34" i="1"/>
  <c r="AI153" i="1"/>
  <c r="AL153" i="1"/>
  <c r="BQ38" i="1"/>
  <c r="J153" i="1"/>
  <c r="E85" i="1"/>
  <c r="I35" i="1"/>
  <c r="I31" i="1" s="1"/>
  <c r="I29" i="1" s="1"/>
  <c r="I45" i="1" s="1"/>
  <c r="G17" i="1"/>
  <c r="G13" i="1" s="1"/>
  <c r="G12" i="1"/>
  <c r="J12" i="1"/>
  <c r="J17" i="1"/>
  <c r="J13" i="1" s="1"/>
  <c r="H17" i="1"/>
  <c r="H13" i="1" s="1"/>
  <c r="H12" i="1"/>
  <c r="N12" i="1"/>
  <c r="N17" i="1"/>
  <c r="N13" i="1" s="1"/>
  <c r="L17" i="1"/>
  <c r="L12" i="1"/>
  <c r="F12" i="1"/>
  <c r="F17" i="1"/>
  <c r="F13" i="1" s="1"/>
  <c r="K17" i="1"/>
  <c r="K13" i="1" s="1"/>
  <c r="K12" i="1"/>
  <c r="E12" i="1"/>
  <c r="E17" i="1"/>
  <c r="E13" i="1" s="1"/>
  <c r="O17" i="1"/>
  <c r="O12" i="1"/>
  <c r="F85" i="1"/>
  <c r="R22" i="1"/>
  <c r="R15" i="1" s="1"/>
  <c r="G46" i="1"/>
  <c r="F46" i="1"/>
  <c r="E46" i="1"/>
  <c r="E66" i="1"/>
  <c r="K153" i="1"/>
  <c r="M153" i="1"/>
  <c r="AR153" i="1"/>
  <c r="P153" i="1"/>
  <c r="AQ153" i="1"/>
  <c r="AT153" i="1"/>
  <c r="AW153" i="1"/>
  <c r="G127" i="1"/>
  <c r="L13" i="1"/>
  <c r="BE153" i="1"/>
  <c r="G71" i="1"/>
  <c r="BJ153" i="1"/>
  <c r="F101" i="1"/>
  <c r="G98" i="1" s="1"/>
  <c r="G102" i="1" s="1"/>
  <c r="O13" i="1"/>
  <c r="M13" i="1"/>
  <c r="K134" i="1"/>
  <c r="K135" i="1" s="1"/>
  <c r="L136" i="1" s="1"/>
  <c r="L134" i="1"/>
  <c r="L135" i="1" s="1"/>
  <c r="M136" i="1" s="1"/>
  <c r="O134" i="1"/>
  <c r="O135" i="1" s="1"/>
  <c r="P136" i="1" s="1"/>
  <c r="N134" i="1"/>
  <c r="N135" i="1" s="1"/>
  <c r="O136" i="1" s="1"/>
  <c r="M134" i="1"/>
  <c r="M135" i="1" s="1"/>
  <c r="N136" i="1" s="1"/>
  <c r="H134" i="1"/>
  <c r="H135" i="1" s="1"/>
  <c r="I136" i="1" s="1"/>
  <c r="E134" i="1"/>
  <c r="E135" i="1" s="1"/>
  <c r="F136" i="1" s="1"/>
  <c r="G134" i="1"/>
  <c r="G135" i="1" s="1"/>
  <c r="H136" i="1" s="1"/>
  <c r="F134" i="1"/>
  <c r="F135" i="1" s="1"/>
  <c r="G136" i="1" s="1"/>
  <c r="BL11" i="1"/>
  <c r="D209" i="1" s="1"/>
  <c r="J134" i="1"/>
  <c r="S153" i="1"/>
  <c r="L153" i="1"/>
  <c r="BD153" i="1"/>
  <c r="U153" i="1"/>
  <c r="I153" i="1"/>
  <c r="W153" i="1"/>
  <c r="I107" i="1"/>
  <c r="I110" i="1" s="1"/>
  <c r="H112" i="1"/>
  <c r="H113" i="1" s="1"/>
  <c r="G149" i="1"/>
  <c r="G159" i="1" s="1"/>
  <c r="BK153" i="1"/>
  <c r="AX153" i="1"/>
  <c r="N149" i="1"/>
  <c r="BA153" i="1"/>
  <c r="AK153" i="1"/>
  <c r="AE153" i="1"/>
  <c r="H153" i="1"/>
  <c r="AN153" i="1"/>
  <c r="BC149" i="1"/>
  <c r="AZ153" i="1"/>
  <c r="Q153" i="1"/>
  <c r="AB153" i="1"/>
  <c r="AC153" i="1"/>
  <c r="P13" i="1"/>
  <c r="AS149" i="1"/>
  <c r="BF149" i="1"/>
  <c r="X153" i="1"/>
  <c r="BH149" i="1"/>
  <c r="BI149" i="1"/>
  <c r="AD149" i="1"/>
  <c r="AP153" i="1"/>
  <c r="R153" i="1"/>
  <c r="T149" i="1"/>
  <c r="O149" i="1"/>
  <c r="H125" i="1"/>
  <c r="E149" i="1"/>
  <c r="AJ149" i="1"/>
  <c r="AU153" i="1"/>
  <c r="AG149" i="1"/>
  <c r="AF153" i="1"/>
  <c r="Y153" i="1"/>
  <c r="AM153" i="1"/>
  <c r="AH153" i="1"/>
  <c r="I159" i="1" l="1"/>
  <c r="D87" i="1"/>
  <c r="E181" i="1"/>
  <c r="F114" i="1"/>
  <c r="N76" i="1"/>
  <c r="M169" i="1"/>
  <c r="Y177" i="1"/>
  <c r="I140" i="1"/>
  <c r="I158" i="1" s="1"/>
  <c r="F90" i="1"/>
  <c r="F160" i="1"/>
  <c r="E160" i="1"/>
  <c r="G85" i="1"/>
  <c r="G160" i="1" s="1"/>
  <c r="G103" i="1"/>
  <c r="G104" i="1" s="1"/>
  <c r="P34" i="1"/>
  <c r="Q11" i="1"/>
  <c r="Q16" i="1"/>
  <c r="Q17" i="1" s="1"/>
  <c r="D158" i="1"/>
  <c r="H46" i="1"/>
  <c r="H66" i="1"/>
  <c r="H87" i="1" s="1"/>
  <c r="H88" i="1" s="1"/>
  <c r="J35" i="1"/>
  <c r="S22" i="1"/>
  <c r="S15" i="1" s="1"/>
  <c r="E87" i="1"/>
  <c r="E88" i="1" s="1"/>
  <c r="G87" i="1"/>
  <c r="G88" i="1" s="1"/>
  <c r="D46" i="1"/>
  <c r="H127" i="1"/>
  <c r="G101" i="1"/>
  <c r="H98" i="1" s="1"/>
  <c r="H102" i="1" s="1"/>
  <c r="H71" i="1"/>
  <c r="I71" i="1" s="1"/>
  <c r="N140" i="1"/>
  <c r="N158" i="1" s="1"/>
  <c r="L140" i="1"/>
  <c r="L158" i="1" s="1"/>
  <c r="F140" i="1"/>
  <c r="F158" i="1" s="1"/>
  <c r="M140" i="1"/>
  <c r="M158" i="1" s="1"/>
  <c r="G140" i="1"/>
  <c r="G158" i="1" s="1"/>
  <c r="O140" i="1"/>
  <c r="O158" i="1" s="1"/>
  <c r="BL136" i="1"/>
  <c r="P140" i="1"/>
  <c r="P158" i="1" s="1"/>
  <c r="H140" i="1"/>
  <c r="H158" i="1" s="1"/>
  <c r="J135" i="1"/>
  <c r="K136" i="1" s="1"/>
  <c r="K140" i="1" s="1"/>
  <c r="K158" i="1" s="1"/>
  <c r="BL134" i="1"/>
  <c r="BL9" i="1"/>
  <c r="BF153" i="1"/>
  <c r="O153" i="1"/>
  <c r="BC153" i="1"/>
  <c r="N153" i="1"/>
  <c r="AJ153" i="1"/>
  <c r="BI153" i="1"/>
  <c r="G153" i="1"/>
  <c r="T153" i="1"/>
  <c r="AS153" i="1"/>
  <c r="I112" i="1"/>
  <c r="J107" i="1"/>
  <c r="J110" i="1" s="1"/>
  <c r="I125" i="1"/>
  <c r="I178" i="1" s="1"/>
  <c r="D152" i="1"/>
  <c r="E150" i="1"/>
  <c r="AG153" i="1"/>
  <c r="AD153" i="1"/>
  <c r="BH153" i="1"/>
  <c r="D90" i="1" l="1"/>
  <c r="D91" i="1" s="1"/>
  <c r="D88" i="1"/>
  <c r="F181" i="1"/>
  <c r="G114" i="1"/>
  <c r="D160" i="1"/>
  <c r="D157" i="1" s="1"/>
  <c r="D163" i="1" s="1"/>
  <c r="D182" i="1"/>
  <c r="D180" i="1" s="1"/>
  <c r="O76" i="1"/>
  <c r="N169" i="1"/>
  <c r="Z177" i="1"/>
  <c r="I113" i="1"/>
  <c r="G157" i="1"/>
  <c r="G163" i="1" s="1"/>
  <c r="E90" i="1"/>
  <c r="H85" i="1"/>
  <c r="H103" i="1"/>
  <c r="H104" i="1" s="1"/>
  <c r="Q34" i="1"/>
  <c r="R11" i="1"/>
  <c r="R16" i="1"/>
  <c r="R17" i="1" s="1"/>
  <c r="J31" i="1"/>
  <c r="J29" i="1" s="1"/>
  <c r="J159" i="1"/>
  <c r="H67" i="1"/>
  <c r="K35" i="1"/>
  <c r="I185" i="1"/>
  <c r="Q134" i="1"/>
  <c r="Q12" i="1"/>
  <c r="T22" i="1"/>
  <c r="T15" i="1" s="1"/>
  <c r="I127" i="1"/>
  <c r="H101" i="1"/>
  <c r="I98" i="1" s="1"/>
  <c r="E9" i="1"/>
  <c r="E185" i="1"/>
  <c r="H9" i="1"/>
  <c r="H185" i="1"/>
  <c r="G9" i="1"/>
  <c r="G185" i="1"/>
  <c r="F9" i="1"/>
  <c r="F185" i="1"/>
  <c r="J71" i="1"/>
  <c r="J125" i="1"/>
  <c r="J112" i="1"/>
  <c r="J113" i="1" s="1"/>
  <c r="K107" i="1"/>
  <c r="K110" i="1" s="1"/>
  <c r="D92" i="1" l="1"/>
  <c r="D176" i="1" s="1"/>
  <c r="D175" i="1" s="1"/>
  <c r="D174" i="1" s="1"/>
  <c r="D116" i="1"/>
  <c r="D117" i="1" s="1"/>
  <c r="H114" i="1"/>
  <c r="H181" i="1" s="1"/>
  <c r="G181" i="1"/>
  <c r="P76" i="1"/>
  <c r="O169" i="1"/>
  <c r="J178" i="1"/>
  <c r="AA177" i="1"/>
  <c r="G90" i="1"/>
  <c r="H160" i="1"/>
  <c r="R34" i="1"/>
  <c r="S11" i="1"/>
  <c r="S16" i="1"/>
  <c r="S17" i="1" s="1"/>
  <c r="K31" i="1"/>
  <c r="K29" i="1" s="1"/>
  <c r="K159" i="1"/>
  <c r="H90" i="1"/>
  <c r="D164" i="1"/>
  <c r="D171" i="1" s="1"/>
  <c r="I101" i="1"/>
  <c r="J98" i="1" s="1"/>
  <c r="J102" i="1" s="1"/>
  <c r="I102" i="1"/>
  <c r="I103" i="1" s="1"/>
  <c r="I66" i="1"/>
  <c r="L35" i="1"/>
  <c r="R134" i="1"/>
  <c r="R135" i="1" s="1"/>
  <c r="S136" i="1" s="1"/>
  <c r="U22" i="1"/>
  <c r="U15" i="1" s="1"/>
  <c r="Q140" i="1"/>
  <c r="Q135" i="1"/>
  <c r="R136" i="1" s="1"/>
  <c r="R13" i="1"/>
  <c r="R12" i="1"/>
  <c r="Q13" i="1"/>
  <c r="J127" i="1"/>
  <c r="E67" i="1"/>
  <c r="F67" i="1"/>
  <c r="K71" i="1"/>
  <c r="K112" i="1"/>
  <c r="K113" i="1" s="1"/>
  <c r="L107" i="1"/>
  <c r="L110" i="1" s="1"/>
  <c r="K125" i="1"/>
  <c r="I114" i="1" l="1"/>
  <c r="Q76" i="1"/>
  <c r="P169" i="1"/>
  <c r="K178" i="1"/>
  <c r="AB177" i="1"/>
  <c r="H157" i="1"/>
  <c r="H163" i="1" s="1"/>
  <c r="J101" i="1"/>
  <c r="K98" i="1" s="1"/>
  <c r="K101" i="1" s="1"/>
  <c r="L98" i="1" s="1"/>
  <c r="J85" i="1"/>
  <c r="J103" i="1"/>
  <c r="I104" i="1"/>
  <c r="S34" i="1"/>
  <c r="T11" i="1"/>
  <c r="T16" i="1"/>
  <c r="T17" i="1" s="1"/>
  <c r="L31" i="1"/>
  <c r="L29" i="1" s="1"/>
  <c r="L159" i="1"/>
  <c r="R140" i="1"/>
  <c r="R158" i="1" s="1"/>
  <c r="J45" i="1"/>
  <c r="J185" i="1"/>
  <c r="K185" i="1"/>
  <c r="K45" i="1"/>
  <c r="I67" i="1"/>
  <c r="I87" i="1"/>
  <c r="I88" i="1" s="1"/>
  <c r="M35" i="1"/>
  <c r="S12" i="1"/>
  <c r="V22" i="1"/>
  <c r="V15" i="1" s="1"/>
  <c r="I85" i="1"/>
  <c r="I160" i="1" s="1"/>
  <c r="S134" i="1"/>
  <c r="Q158" i="1"/>
  <c r="D188" i="1"/>
  <c r="D192" i="1" s="1"/>
  <c r="K127" i="1"/>
  <c r="G91" i="1"/>
  <c r="F91" i="1"/>
  <c r="E147" i="1"/>
  <c r="E159" i="1" s="1"/>
  <c r="D155" i="1"/>
  <c r="E156" i="1"/>
  <c r="L125" i="1"/>
  <c r="L71" i="1"/>
  <c r="L112" i="1"/>
  <c r="L113" i="1" s="1"/>
  <c r="M107" i="1"/>
  <c r="M110" i="1" s="1"/>
  <c r="I181" i="1" l="1"/>
  <c r="J114" i="1"/>
  <c r="R76" i="1"/>
  <c r="Q169" i="1"/>
  <c r="L178" i="1"/>
  <c r="AC177" i="1"/>
  <c r="I157" i="1"/>
  <c r="I163" i="1" s="1"/>
  <c r="K102" i="1"/>
  <c r="J104" i="1"/>
  <c r="T34" i="1"/>
  <c r="U16" i="1"/>
  <c r="U17" i="1" s="1"/>
  <c r="U11" i="1"/>
  <c r="M31" i="1"/>
  <c r="M29" i="1" s="1"/>
  <c r="M159" i="1"/>
  <c r="K66" i="1"/>
  <c r="K79" i="1" s="1"/>
  <c r="K46" i="1"/>
  <c r="I90" i="1"/>
  <c r="I91" i="1" s="1"/>
  <c r="N35" i="1"/>
  <c r="J66" i="1"/>
  <c r="J160" i="1" s="1"/>
  <c r="J46" i="1"/>
  <c r="T13" i="1"/>
  <c r="T12" i="1"/>
  <c r="S13" i="1"/>
  <c r="S135" i="1"/>
  <c r="T136" i="1" s="1"/>
  <c r="S140" i="1"/>
  <c r="T134" i="1"/>
  <c r="W22" i="1"/>
  <c r="W15" i="1" s="1"/>
  <c r="L127" i="1"/>
  <c r="G116" i="1"/>
  <c r="F116" i="1"/>
  <c r="H116" i="1"/>
  <c r="H91" i="1"/>
  <c r="E92" i="1"/>
  <c r="E176" i="1" s="1"/>
  <c r="E175" i="1" s="1"/>
  <c r="E91" i="1"/>
  <c r="E116" i="1"/>
  <c r="E117" i="1" s="1"/>
  <c r="E148" i="1"/>
  <c r="E153" i="1"/>
  <c r="D189" i="1"/>
  <c r="M112" i="1"/>
  <c r="M113" i="1" s="1"/>
  <c r="N107" i="1"/>
  <c r="N110" i="1" s="1"/>
  <c r="M71" i="1"/>
  <c r="M125" i="1"/>
  <c r="L101" i="1"/>
  <c r="M98" i="1" s="1"/>
  <c r="L102" i="1"/>
  <c r="J181" i="1" l="1"/>
  <c r="K114" i="1"/>
  <c r="S76" i="1"/>
  <c r="R169" i="1"/>
  <c r="M178" i="1"/>
  <c r="AD177" i="1"/>
  <c r="K103" i="1"/>
  <c r="K160" i="1"/>
  <c r="K157" i="1" s="1"/>
  <c r="K163" i="1" s="1"/>
  <c r="K104" i="1"/>
  <c r="L85" i="1"/>
  <c r="L103" i="1"/>
  <c r="U34" i="1"/>
  <c r="V11" i="1"/>
  <c r="V16" i="1"/>
  <c r="V17" i="1" s="1"/>
  <c r="N31" i="1"/>
  <c r="N29" i="1" s="1"/>
  <c r="N45" i="1" s="1"/>
  <c r="N159" i="1"/>
  <c r="I116" i="1"/>
  <c r="M45" i="1"/>
  <c r="O35" i="1"/>
  <c r="L45" i="1"/>
  <c r="J67" i="1"/>
  <c r="J87" i="1"/>
  <c r="J88" i="1" s="1"/>
  <c r="K67" i="1"/>
  <c r="K87" i="1"/>
  <c r="K88" i="1" s="1"/>
  <c r="S158" i="1"/>
  <c r="U12" i="1"/>
  <c r="X22" i="1"/>
  <c r="X15" i="1" s="1"/>
  <c r="T135" i="1"/>
  <c r="U136" i="1" s="1"/>
  <c r="T140" i="1"/>
  <c r="T158" i="1" s="1"/>
  <c r="U134" i="1"/>
  <c r="M127" i="1"/>
  <c r="F117" i="1"/>
  <c r="G117" i="1" s="1"/>
  <c r="H117" i="1" s="1"/>
  <c r="E151" i="1"/>
  <c r="F149" i="1"/>
  <c r="F159" i="1" s="1"/>
  <c r="F157" i="1" s="1"/>
  <c r="F163" i="1" s="1"/>
  <c r="F92" i="1"/>
  <c r="F176" i="1" s="1"/>
  <c r="F175" i="1" s="1"/>
  <c r="N112" i="1"/>
  <c r="N113" i="1" s="1"/>
  <c r="O107" i="1"/>
  <c r="O110" i="1" s="1"/>
  <c r="O119" i="1" s="1"/>
  <c r="M102" i="1"/>
  <c r="M101" i="1"/>
  <c r="N98" i="1" s="1"/>
  <c r="N125" i="1"/>
  <c r="D193" i="1"/>
  <c r="N71" i="1"/>
  <c r="K181" i="1" l="1"/>
  <c r="L114" i="1"/>
  <c r="T76" i="1"/>
  <c r="S169" i="1"/>
  <c r="N178" i="1"/>
  <c r="E182" i="1"/>
  <c r="E180" i="1" s="1"/>
  <c r="E174" i="1" s="1"/>
  <c r="AE177" i="1"/>
  <c r="E152" i="1"/>
  <c r="L104" i="1"/>
  <c r="M85" i="1"/>
  <c r="M103" i="1"/>
  <c r="V34" i="1"/>
  <c r="W11" i="1"/>
  <c r="W16" i="1"/>
  <c r="W17" i="1" s="1"/>
  <c r="O31" i="1"/>
  <c r="O29" i="1" s="1"/>
  <c r="O159" i="1"/>
  <c r="I117" i="1"/>
  <c r="L185" i="1"/>
  <c r="K90" i="1"/>
  <c r="J90" i="1"/>
  <c r="L66" i="1"/>
  <c r="L160" i="1" s="1"/>
  <c r="L46" i="1"/>
  <c r="P35" i="1"/>
  <c r="BL35" i="1"/>
  <c r="M66" i="1"/>
  <c r="M46" i="1"/>
  <c r="BL31" i="1"/>
  <c r="M185" i="1"/>
  <c r="V13" i="1"/>
  <c r="V12" i="1"/>
  <c r="V134" i="1"/>
  <c r="Y22" i="1"/>
  <c r="Y15" i="1" s="1"/>
  <c r="U135" i="1"/>
  <c r="V136" i="1" s="1"/>
  <c r="U140" i="1"/>
  <c r="U158" i="1" s="1"/>
  <c r="U13" i="1"/>
  <c r="N127" i="1"/>
  <c r="G92" i="1"/>
  <c r="G176" i="1" s="1"/>
  <c r="G175" i="1" s="1"/>
  <c r="F153" i="1"/>
  <c r="F150" i="1"/>
  <c r="F151" i="1" s="1"/>
  <c r="F182" i="1" s="1"/>
  <c r="O112" i="1"/>
  <c r="O113" i="1" s="1"/>
  <c r="P107" i="1"/>
  <c r="P110" i="1" s="1"/>
  <c r="O71" i="1"/>
  <c r="O125" i="1"/>
  <c r="N101" i="1"/>
  <c r="O98" i="1" s="1"/>
  <c r="N102" i="1"/>
  <c r="L181" i="1" l="1"/>
  <c r="M114" i="1"/>
  <c r="U76" i="1"/>
  <c r="T169" i="1"/>
  <c r="O178" i="1"/>
  <c r="F180" i="1"/>
  <c r="F174" i="1" s="1"/>
  <c r="AF177" i="1"/>
  <c r="M160" i="1"/>
  <c r="M157" i="1" s="1"/>
  <c r="M163" i="1" s="1"/>
  <c r="L157" i="1"/>
  <c r="L163" i="1" s="1"/>
  <c r="M104" i="1"/>
  <c r="N85" i="1"/>
  <c r="N103" i="1"/>
  <c r="W34" i="1"/>
  <c r="X11" i="1"/>
  <c r="X16" i="1"/>
  <c r="X17" i="1" s="1"/>
  <c r="P31" i="1"/>
  <c r="P29" i="1" s="1"/>
  <c r="P159" i="1"/>
  <c r="O45" i="1"/>
  <c r="O46" i="1" s="1"/>
  <c r="BL29" i="1"/>
  <c r="K116" i="1"/>
  <c r="K91" i="1"/>
  <c r="Q35" i="1"/>
  <c r="M67" i="1"/>
  <c r="M87" i="1"/>
  <c r="M88" i="1" s="1"/>
  <c r="L67" i="1"/>
  <c r="L87" i="1"/>
  <c r="L88" i="1" s="1"/>
  <c r="J116" i="1"/>
  <c r="J117" i="1" s="1"/>
  <c r="J91" i="1"/>
  <c r="V140" i="1"/>
  <c r="V158" i="1" s="1"/>
  <c r="W12" i="1"/>
  <c r="Z22" i="1"/>
  <c r="Z15" i="1" s="1"/>
  <c r="W134" i="1"/>
  <c r="V135" i="1"/>
  <c r="W136" i="1" s="1"/>
  <c r="O127" i="1"/>
  <c r="G150" i="1"/>
  <c r="G151" i="1" s="1"/>
  <c r="G182" i="1" s="1"/>
  <c r="F152" i="1"/>
  <c r="H92" i="1"/>
  <c r="H176" i="1" s="1"/>
  <c r="H175" i="1" s="1"/>
  <c r="P125" i="1"/>
  <c r="O102" i="1"/>
  <c r="O103" i="1" s="1"/>
  <c r="O101" i="1"/>
  <c r="P98" i="1" s="1"/>
  <c r="P71" i="1"/>
  <c r="Q107" i="1"/>
  <c r="Q110" i="1" s="1"/>
  <c r="P112" i="1"/>
  <c r="P113" i="1" s="1"/>
  <c r="M181" i="1" l="1"/>
  <c r="N114" i="1"/>
  <c r="V76" i="1"/>
  <c r="U169" i="1"/>
  <c r="P178" i="1"/>
  <c r="G180" i="1"/>
  <c r="G174" i="1" s="1"/>
  <c r="AG177" i="1"/>
  <c r="N104" i="1"/>
  <c r="Y11" i="1"/>
  <c r="Y16" i="1"/>
  <c r="Y17" i="1" s="1"/>
  <c r="X34" i="1"/>
  <c r="Q31" i="1"/>
  <c r="Q29" i="1" s="1"/>
  <c r="Q45" i="1" s="1"/>
  <c r="Q46" i="1" s="1"/>
  <c r="Q159" i="1"/>
  <c r="P45" i="1"/>
  <c r="P46" i="1" s="1"/>
  <c r="K117" i="1"/>
  <c r="N66" i="1"/>
  <c r="N160" i="1" s="1"/>
  <c r="N46" i="1"/>
  <c r="BL45" i="1"/>
  <c r="O66" i="1"/>
  <c r="R35" i="1"/>
  <c r="O185" i="1"/>
  <c r="L90" i="1"/>
  <c r="M90" i="1"/>
  <c r="M116" i="1" s="1"/>
  <c r="N185" i="1"/>
  <c r="AA22" i="1"/>
  <c r="AA15" i="1" s="1"/>
  <c r="O85" i="1"/>
  <c r="W13" i="1"/>
  <c r="X134" i="1"/>
  <c r="X135" i="1" s="1"/>
  <c r="Y136" i="1" s="1"/>
  <c r="W135" i="1"/>
  <c r="X136" i="1" s="1"/>
  <c r="W140" i="1"/>
  <c r="X13" i="1"/>
  <c r="X12" i="1"/>
  <c r="P127" i="1"/>
  <c r="I92" i="1"/>
  <c r="I176" i="1" s="1"/>
  <c r="I175" i="1" s="1"/>
  <c r="G152" i="1"/>
  <c r="H150" i="1"/>
  <c r="H151" i="1" s="1"/>
  <c r="H182" i="1" s="1"/>
  <c r="Q71" i="1"/>
  <c r="P101" i="1"/>
  <c r="P102" i="1"/>
  <c r="P103" i="1" s="1"/>
  <c r="BL103" i="1" s="1"/>
  <c r="Q125" i="1"/>
  <c r="Q112" i="1"/>
  <c r="Q113" i="1" s="1"/>
  <c r="R107" i="1"/>
  <c r="R110" i="1" s="1"/>
  <c r="N181" i="1" l="1"/>
  <c r="O114" i="1"/>
  <c r="W76" i="1"/>
  <c r="V169" i="1"/>
  <c r="Q178" i="1"/>
  <c r="H180" i="1"/>
  <c r="H174" i="1" s="1"/>
  <c r="AH177" i="1"/>
  <c r="N157" i="1"/>
  <c r="N163" i="1" s="1"/>
  <c r="O104" i="1"/>
  <c r="P104" i="1" s="1"/>
  <c r="O160" i="1"/>
  <c r="O157" i="1" s="1"/>
  <c r="Y34" i="1"/>
  <c r="Z11" i="1"/>
  <c r="Z16" i="1"/>
  <c r="Z17" i="1" s="1"/>
  <c r="R31" i="1"/>
  <c r="R29" i="1" s="1"/>
  <c r="R159" i="1"/>
  <c r="BL46" i="1"/>
  <c r="M91" i="1"/>
  <c r="L116" i="1"/>
  <c r="L117" i="1" s="1"/>
  <c r="M117" i="1" s="1"/>
  <c r="L91" i="1"/>
  <c r="P66" i="1"/>
  <c r="P185" i="1"/>
  <c r="O67" i="1"/>
  <c r="O87" i="1"/>
  <c r="O88" i="1" s="1"/>
  <c r="S35" i="1"/>
  <c r="N67" i="1"/>
  <c r="N87" i="1"/>
  <c r="N88" i="1" s="1"/>
  <c r="BL66" i="1"/>
  <c r="BL67" i="1" s="1"/>
  <c r="Y13" i="1"/>
  <c r="Y12" i="1"/>
  <c r="X140" i="1"/>
  <c r="X158" i="1" s="1"/>
  <c r="W158" i="1"/>
  <c r="Y134" i="1"/>
  <c r="Y140" i="1" s="1"/>
  <c r="Y158" i="1" s="1"/>
  <c r="AB22" i="1"/>
  <c r="AB15" i="1" s="1"/>
  <c r="P85" i="1"/>
  <c r="BL85" i="1" s="1"/>
  <c r="Q127" i="1"/>
  <c r="J92" i="1"/>
  <c r="J176" i="1" s="1"/>
  <c r="J175" i="1" s="1"/>
  <c r="H152" i="1"/>
  <c r="I150" i="1"/>
  <c r="I151" i="1" s="1"/>
  <c r="I182" i="1" s="1"/>
  <c r="Q98" i="1"/>
  <c r="BL101" i="1"/>
  <c r="R71" i="1"/>
  <c r="R112" i="1"/>
  <c r="R113" i="1" s="1"/>
  <c r="S107" i="1"/>
  <c r="S110" i="1" s="1"/>
  <c r="R125" i="1"/>
  <c r="O181" i="1" l="1"/>
  <c r="P114" i="1"/>
  <c r="X76" i="1"/>
  <c r="W169" i="1"/>
  <c r="R178" i="1"/>
  <c r="I180" i="1"/>
  <c r="I174" i="1" s="1"/>
  <c r="AI177" i="1"/>
  <c r="P160" i="1"/>
  <c r="Z34" i="1"/>
  <c r="AA11" i="1"/>
  <c r="AA16" i="1"/>
  <c r="AA17" i="1" s="1"/>
  <c r="S31" i="1"/>
  <c r="S29" i="1" s="1"/>
  <c r="S45" i="1" s="1"/>
  <c r="S46" i="1" s="1"/>
  <c r="S159" i="1"/>
  <c r="R45" i="1"/>
  <c r="R46" i="1" s="1"/>
  <c r="O90" i="1"/>
  <c r="N90" i="1"/>
  <c r="BL87" i="1"/>
  <c r="Y135" i="1"/>
  <c r="Z136" i="1" s="1"/>
  <c r="BL79" i="1"/>
  <c r="O163" i="1"/>
  <c r="P67" i="1"/>
  <c r="P87" i="1"/>
  <c r="P88" i="1" s="1"/>
  <c r="T35" i="1"/>
  <c r="Q185" i="1"/>
  <c r="Q66" i="1"/>
  <c r="Z12" i="1"/>
  <c r="Z13" i="1"/>
  <c r="AC22" i="1"/>
  <c r="AC15" i="1" s="1"/>
  <c r="BM15" i="1"/>
  <c r="Z134" i="1"/>
  <c r="Z135" i="1" s="1"/>
  <c r="AA136" i="1" s="1"/>
  <c r="R127" i="1"/>
  <c r="J150" i="1"/>
  <c r="J151" i="1" s="1"/>
  <c r="J182" i="1" s="1"/>
  <c r="I152" i="1"/>
  <c r="K92" i="1"/>
  <c r="K176" i="1" s="1"/>
  <c r="K175" i="1" s="1"/>
  <c r="T107" i="1"/>
  <c r="T110" i="1" s="1"/>
  <c r="S112" i="1"/>
  <c r="S113" i="1" s="1"/>
  <c r="S71" i="1"/>
  <c r="S125" i="1"/>
  <c r="Q101" i="1"/>
  <c r="R98" i="1" s="1"/>
  <c r="Q102" i="1"/>
  <c r="BL88" i="1" l="1"/>
  <c r="H209" i="1"/>
  <c r="P181" i="1"/>
  <c r="Q114" i="1"/>
  <c r="BL114" i="1"/>
  <c r="Y76" i="1"/>
  <c r="X169" i="1"/>
  <c r="S178" i="1"/>
  <c r="J180" i="1"/>
  <c r="J174" i="1" s="1"/>
  <c r="AJ177" i="1"/>
  <c r="P157" i="1"/>
  <c r="P163" i="1" s="1"/>
  <c r="P188" i="1" s="1"/>
  <c r="Q85" i="1"/>
  <c r="Q160" i="1" s="1"/>
  <c r="Q157" i="1" s="1"/>
  <c r="Q103" i="1"/>
  <c r="Q104" i="1" s="1"/>
  <c r="AA34" i="1"/>
  <c r="AB11" i="1"/>
  <c r="AB16" i="1"/>
  <c r="AB17" i="1" s="1"/>
  <c r="T31" i="1"/>
  <c r="T29" i="1" s="1"/>
  <c r="T159" i="1"/>
  <c r="P90" i="1"/>
  <c r="Z140" i="1"/>
  <c r="Z158" i="1" s="1"/>
  <c r="BL90" i="1"/>
  <c r="O91" i="1"/>
  <c r="O116" i="1"/>
  <c r="U35" i="1"/>
  <c r="Q87" i="1"/>
  <c r="Q88" i="1" s="1"/>
  <c r="Q67" i="1"/>
  <c r="R66" i="1"/>
  <c r="N91" i="1"/>
  <c r="N116" i="1"/>
  <c r="N117" i="1" s="1"/>
  <c r="R185" i="1"/>
  <c r="AD22" i="1"/>
  <c r="AD15" i="1" s="1"/>
  <c r="AA12" i="1"/>
  <c r="BM12" i="1" s="1"/>
  <c r="AA13" i="1"/>
  <c r="BM13" i="1" s="1"/>
  <c r="AA134" i="1"/>
  <c r="AA135" i="1" s="1"/>
  <c r="AB136" i="1" s="1"/>
  <c r="BM136" i="1" s="1"/>
  <c r="BM11" i="1"/>
  <c r="S127" i="1"/>
  <c r="L92" i="1"/>
  <c r="L176" i="1" s="1"/>
  <c r="L175" i="1" s="1"/>
  <c r="K150" i="1"/>
  <c r="K151" i="1" s="1"/>
  <c r="K182" i="1" s="1"/>
  <c r="J152" i="1"/>
  <c r="U107" i="1"/>
  <c r="U110" i="1" s="1"/>
  <c r="T112" i="1"/>
  <c r="T113" i="1" s="1"/>
  <c r="R102" i="1"/>
  <c r="R101" i="1"/>
  <c r="S98" i="1" s="1"/>
  <c r="T71" i="1"/>
  <c r="T125" i="1"/>
  <c r="Q181" i="1" l="1"/>
  <c r="R114" i="1"/>
  <c r="Z76" i="1"/>
  <c r="Y169" i="1"/>
  <c r="T178" i="1"/>
  <c r="K180" i="1"/>
  <c r="K174" i="1" s="1"/>
  <c r="AK177" i="1"/>
  <c r="P192" i="1"/>
  <c r="R85" i="1"/>
  <c r="R103" i="1"/>
  <c r="R104" i="1" s="1"/>
  <c r="AB34" i="1"/>
  <c r="AC16" i="1"/>
  <c r="AC17" i="1" s="1"/>
  <c r="AC11" i="1"/>
  <c r="U31" i="1"/>
  <c r="U29" i="1" s="1"/>
  <c r="U45" i="1" s="1"/>
  <c r="U46" i="1" s="1"/>
  <c r="U159" i="1"/>
  <c r="T45" i="1"/>
  <c r="T46" i="1" s="1"/>
  <c r="Q90" i="1"/>
  <c r="Q163" i="1"/>
  <c r="Q188" i="1" s="1"/>
  <c r="BL91" i="1"/>
  <c r="E209" i="1"/>
  <c r="F209" i="1" s="1"/>
  <c r="S185" i="1"/>
  <c r="V35" i="1"/>
  <c r="O117" i="1"/>
  <c r="R67" i="1"/>
  <c r="R87" i="1"/>
  <c r="R88" i="1" s="1"/>
  <c r="P91" i="1"/>
  <c r="P116" i="1"/>
  <c r="BL116" i="1" s="1"/>
  <c r="S66" i="1"/>
  <c r="T127" i="1"/>
  <c r="AE22" i="1"/>
  <c r="AE15" i="1" s="1"/>
  <c r="AB134" i="1"/>
  <c r="AB135" i="1" s="1"/>
  <c r="AC136" i="1" s="1"/>
  <c r="AA140" i="1"/>
  <c r="AA158" i="1" s="1"/>
  <c r="D210" i="1"/>
  <c r="BM9" i="1"/>
  <c r="AB12" i="1"/>
  <c r="BM16" i="1"/>
  <c r="M92" i="1"/>
  <c r="M176" i="1" s="1"/>
  <c r="M175" i="1" s="1"/>
  <c r="K152" i="1"/>
  <c r="L150" i="1"/>
  <c r="L151" i="1" s="1"/>
  <c r="L182" i="1" s="1"/>
  <c r="U125" i="1"/>
  <c r="V107" i="1"/>
  <c r="V110" i="1" s="1"/>
  <c r="U112" i="1"/>
  <c r="U113" i="1" s="1"/>
  <c r="S102" i="1"/>
  <c r="S101" i="1"/>
  <c r="T98" i="1" s="1"/>
  <c r="U71" i="1"/>
  <c r="R181" i="1" l="1"/>
  <c r="S114" i="1"/>
  <c r="AA76" i="1"/>
  <c r="Z169" i="1"/>
  <c r="U178" i="1"/>
  <c r="L180" i="1"/>
  <c r="L174" i="1" s="1"/>
  <c r="AL177" i="1"/>
  <c r="Q192" i="1"/>
  <c r="R160" i="1"/>
  <c r="R157" i="1" s="1"/>
  <c r="R163" i="1" s="1"/>
  <c r="S85" i="1"/>
  <c r="S79" i="1" s="1"/>
  <c r="S103" i="1"/>
  <c r="S104" i="1" s="1"/>
  <c r="AC34" i="1"/>
  <c r="AD11" i="1"/>
  <c r="AD16" i="1"/>
  <c r="V31" i="1"/>
  <c r="V29" i="1" s="1"/>
  <c r="V159" i="1"/>
  <c r="R90" i="1"/>
  <c r="T66" i="1"/>
  <c r="P117" i="1"/>
  <c r="W35" i="1"/>
  <c r="S87" i="1"/>
  <c r="S88" i="1" s="1"/>
  <c r="S67" i="1"/>
  <c r="T185" i="1"/>
  <c r="U127" i="1"/>
  <c r="AC12" i="1"/>
  <c r="AB140" i="1"/>
  <c r="BM134" i="1"/>
  <c r="AF22" i="1"/>
  <c r="AF15" i="1" s="1"/>
  <c r="AC134" i="1"/>
  <c r="AB13" i="1"/>
  <c r="BM17" i="1"/>
  <c r="M150" i="1"/>
  <c r="M151" i="1" s="1"/>
  <c r="M182" i="1" s="1"/>
  <c r="L152" i="1"/>
  <c r="N92" i="1"/>
  <c r="N176" i="1" s="1"/>
  <c r="N175" i="1" s="1"/>
  <c r="V71" i="1"/>
  <c r="V125" i="1"/>
  <c r="W107" i="1"/>
  <c r="W110" i="1" s="1"/>
  <c r="V112" i="1"/>
  <c r="V113" i="1" s="1"/>
  <c r="T101" i="1"/>
  <c r="U98" i="1" s="1"/>
  <c r="T102" i="1"/>
  <c r="T103" i="1" s="1"/>
  <c r="S181" i="1" l="1"/>
  <c r="T114" i="1"/>
  <c r="AB76" i="1"/>
  <c r="AA169" i="1"/>
  <c r="M180" i="1"/>
  <c r="M174" i="1" s="1"/>
  <c r="AM177" i="1"/>
  <c r="S160" i="1"/>
  <c r="T104" i="1"/>
  <c r="AE11" i="1"/>
  <c r="AE16" i="1"/>
  <c r="AE17" i="1" s="1"/>
  <c r="AD17" i="1"/>
  <c r="AD13" i="1" s="1"/>
  <c r="AD34" i="1"/>
  <c r="W31" i="1"/>
  <c r="W29" i="1" s="1"/>
  <c r="W45" i="1" s="1"/>
  <c r="W46" i="1" s="1"/>
  <c r="W159" i="1"/>
  <c r="V45" i="1"/>
  <c r="V46" i="1" s="1"/>
  <c r="V127" i="1"/>
  <c r="X35" i="1"/>
  <c r="U66" i="1"/>
  <c r="T87" i="1"/>
  <c r="T88" i="1" s="1"/>
  <c r="T67" i="1"/>
  <c r="U185" i="1"/>
  <c r="AC135" i="1"/>
  <c r="AD136" i="1" s="1"/>
  <c r="AB158" i="1"/>
  <c r="BM140" i="1"/>
  <c r="AC140" i="1"/>
  <c r="AC13" i="1"/>
  <c r="AG22" i="1"/>
  <c r="AG15" i="1" s="1"/>
  <c r="T85" i="1"/>
  <c r="T79" i="1" s="1"/>
  <c r="AD134" i="1"/>
  <c r="AD12" i="1"/>
  <c r="R91" i="1"/>
  <c r="R116" i="1"/>
  <c r="O92" i="1"/>
  <c r="O176" i="1" s="1"/>
  <c r="O175" i="1" s="1"/>
  <c r="N150" i="1"/>
  <c r="N151" i="1" s="1"/>
  <c r="N182" i="1" s="1"/>
  <c r="M152" i="1"/>
  <c r="W71" i="1"/>
  <c r="U101" i="1"/>
  <c r="V98" i="1" s="1"/>
  <c r="U102" i="1"/>
  <c r="Q116" i="1"/>
  <c r="Q91" i="1"/>
  <c r="X107" i="1"/>
  <c r="X110" i="1" s="1"/>
  <c r="W112" i="1"/>
  <c r="W113" i="1" s="1"/>
  <c r="R188" i="1"/>
  <c r="T181" i="1" l="1"/>
  <c r="U114" i="1"/>
  <c r="AC76" i="1"/>
  <c r="AB169" i="1"/>
  <c r="V178" i="1"/>
  <c r="N180" i="1"/>
  <c r="N174" i="1" s="1"/>
  <c r="AN177" i="1"/>
  <c r="S157" i="1"/>
  <c r="S163" i="1" s="1"/>
  <c r="S188" i="1" s="1"/>
  <c r="S90" i="1"/>
  <c r="S116" i="1" s="1"/>
  <c r="T160" i="1"/>
  <c r="U85" i="1"/>
  <c r="U103" i="1"/>
  <c r="U104" i="1" s="1"/>
  <c r="AF16" i="1"/>
  <c r="AF11" i="1"/>
  <c r="AE34" i="1"/>
  <c r="X31" i="1"/>
  <c r="X29" i="1" s="1"/>
  <c r="X159" i="1"/>
  <c r="W125" i="1"/>
  <c r="W127" i="1" s="1"/>
  <c r="U87" i="1"/>
  <c r="U88" i="1" s="1"/>
  <c r="U67" i="1"/>
  <c r="Y35" i="1"/>
  <c r="AE134" i="1"/>
  <c r="AD135" i="1"/>
  <c r="AE136" i="1" s="1"/>
  <c r="AD140" i="1"/>
  <c r="AD158" i="1" s="1"/>
  <c r="AE12" i="1"/>
  <c r="AH22" i="1"/>
  <c r="AH15" i="1" s="1"/>
  <c r="AC158" i="1"/>
  <c r="N152" i="1"/>
  <c r="O150" i="1"/>
  <c r="O151" i="1" s="1"/>
  <c r="O182" i="1" s="1"/>
  <c r="P92" i="1"/>
  <c r="P176" i="1" s="1"/>
  <c r="P175" i="1" s="1"/>
  <c r="BL92" i="1"/>
  <c r="Y107" i="1"/>
  <c r="Y110" i="1" s="1"/>
  <c r="X112" i="1"/>
  <c r="X113" i="1" s="1"/>
  <c r="X71" i="1"/>
  <c r="Q117" i="1"/>
  <c r="R117" i="1" s="1"/>
  <c r="R192" i="1"/>
  <c r="V102" i="1"/>
  <c r="V101" i="1"/>
  <c r="W98" i="1" s="1"/>
  <c r="U79" i="1" l="1"/>
  <c r="U160" i="1" s="1"/>
  <c r="U157" i="1" s="1"/>
  <c r="U163" i="1" s="1"/>
  <c r="U188" i="1" s="1"/>
  <c r="U181" i="1"/>
  <c r="V114" i="1"/>
  <c r="AD76" i="1"/>
  <c r="AC169" i="1"/>
  <c r="O180" i="1"/>
  <c r="O174" i="1" s="1"/>
  <c r="AO177" i="1"/>
  <c r="S192" i="1"/>
  <c r="S117" i="1"/>
  <c r="S91" i="1"/>
  <c r="T157" i="1"/>
  <c r="T163" i="1" s="1"/>
  <c r="T188" i="1" s="1"/>
  <c r="T90" i="1"/>
  <c r="T91" i="1" s="1"/>
  <c r="V85" i="1"/>
  <c r="V79" i="1" s="1"/>
  <c r="V103" i="1"/>
  <c r="V104" i="1" s="1"/>
  <c r="AG11" i="1"/>
  <c r="AG16" i="1"/>
  <c r="AG17" i="1" s="1"/>
  <c r="AF17" i="1"/>
  <c r="AF13" i="1" s="1"/>
  <c r="AF34" i="1"/>
  <c r="W178" i="1"/>
  <c r="Y31" i="1"/>
  <c r="Y29" i="1" s="1"/>
  <c r="Y45" i="1" s="1"/>
  <c r="Y46" i="1" s="1"/>
  <c r="Y159" i="1"/>
  <c r="X45" i="1"/>
  <c r="X46" i="1" s="1"/>
  <c r="W66" i="1"/>
  <c r="Z35" i="1"/>
  <c r="V66" i="1"/>
  <c r="W185" i="1"/>
  <c r="AF12" i="1"/>
  <c r="AE135" i="1"/>
  <c r="AF136" i="1" s="1"/>
  <c r="AE140" i="1"/>
  <c r="AE158" i="1" s="1"/>
  <c r="AE13" i="1"/>
  <c r="AI22" i="1"/>
  <c r="AI15" i="1" s="1"/>
  <c r="AF134" i="1"/>
  <c r="AF135" i="1" s="1"/>
  <c r="AG136" i="1" s="1"/>
  <c r="O152" i="1"/>
  <c r="P150" i="1"/>
  <c r="P151" i="1" s="1"/>
  <c r="P182" i="1" s="1"/>
  <c r="Q92" i="1"/>
  <c r="Q176" i="1" s="1"/>
  <c r="Q175" i="1" s="1"/>
  <c r="W102" i="1"/>
  <c r="W101" i="1"/>
  <c r="X98" i="1" s="1"/>
  <c r="Y112" i="1"/>
  <c r="Y113" i="1" s="1"/>
  <c r="Z107" i="1"/>
  <c r="Z110" i="1" s="1"/>
  <c r="Y71" i="1"/>
  <c r="U90" i="1" l="1"/>
  <c r="V181" i="1"/>
  <c r="W114" i="1"/>
  <c r="AE76" i="1"/>
  <c r="AD169" i="1"/>
  <c r="P180" i="1"/>
  <c r="P174" i="1" s="1"/>
  <c r="X125" i="1"/>
  <c r="X127" i="1" s="1"/>
  <c r="AP177" i="1"/>
  <c r="U192" i="1"/>
  <c r="T192" i="1"/>
  <c r="V160" i="1"/>
  <c r="V157" i="1" s="1"/>
  <c r="V163" i="1" s="1"/>
  <c r="V188" i="1" s="1"/>
  <c r="T116" i="1"/>
  <c r="T117" i="1" s="1"/>
  <c r="W85" i="1"/>
  <c r="W103" i="1"/>
  <c r="W104" i="1" s="1"/>
  <c r="AH11" i="1"/>
  <c r="AH16" i="1"/>
  <c r="AG34" i="1"/>
  <c r="Z31" i="1"/>
  <c r="Z29" i="1" s="1"/>
  <c r="Z45" i="1" s="1"/>
  <c r="Z46" i="1" s="1"/>
  <c r="Z159" i="1"/>
  <c r="V87" i="1"/>
  <c r="V88" i="1" s="1"/>
  <c r="V67" i="1"/>
  <c r="W87" i="1"/>
  <c r="W88" i="1" s="1"/>
  <c r="W67" i="1"/>
  <c r="V185" i="1"/>
  <c r="AA35" i="1"/>
  <c r="AJ22" i="1"/>
  <c r="AJ15" i="1" s="1"/>
  <c r="AG134" i="1"/>
  <c r="AG135" i="1" s="1"/>
  <c r="AH136" i="1" s="1"/>
  <c r="AG13" i="1"/>
  <c r="AG12" i="1"/>
  <c r="AF140" i="1"/>
  <c r="AF158" i="1" s="1"/>
  <c r="U116" i="1"/>
  <c r="U91" i="1"/>
  <c r="R92" i="1"/>
  <c r="R176" i="1" s="1"/>
  <c r="R175" i="1" s="1"/>
  <c r="Q150" i="1"/>
  <c r="Q151" i="1" s="1"/>
  <c r="Q182" i="1" s="1"/>
  <c r="P152" i="1"/>
  <c r="AA107" i="1"/>
  <c r="AA110" i="1" s="1"/>
  <c r="AA119" i="1" s="1"/>
  <c r="Z112" i="1"/>
  <c r="Z113" i="1" s="1"/>
  <c r="Z71" i="1"/>
  <c r="X101" i="1"/>
  <c r="Y98" i="1" s="1"/>
  <c r="X102" i="1"/>
  <c r="W181" i="1" l="1"/>
  <c r="X114" i="1"/>
  <c r="AF76" i="1"/>
  <c r="AE169" i="1"/>
  <c r="Q180" i="1"/>
  <c r="Q174" i="1" s="1"/>
  <c r="AQ177" i="1"/>
  <c r="V192" i="1"/>
  <c r="W160" i="1"/>
  <c r="W157" i="1" s="1"/>
  <c r="W163" i="1" s="1"/>
  <c r="W188" i="1" s="1"/>
  <c r="U117" i="1"/>
  <c r="X85" i="1"/>
  <c r="X79" i="1" s="1"/>
  <c r="X103" i="1"/>
  <c r="X104" i="1" s="1"/>
  <c r="AH17" i="1"/>
  <c r="AH13" i="1" s="1"/>
  <c r="AI11" i="1"/>
  <c r="AI16" i="1"/>
  <c r="AI17" i="1" s="1"/>
  <c r="AH34" i="1"/>
  <c r="AA31" i="1"/>
  <c r="AA29" i="1" s="1"/>
  <c r="AA159" i="1"/>
  <c r="V90" i="1"/>
  <c r="V91" i="1" s="1"/>
  <c r="AB35" i="1"/>
  <c r="BM35" i="1"/>
  <c r="Y185" i="1"/>
  <c r="Y66" i="1"/>
  <c r="X66" i="1"/>
  <c r="AH12" i="1"/>
  <c r="AK22" i="1"/>
  <c r="AK15" i="1" s="1"/>
  <c r="AH134" i="1"/>
  <c r="AG140" i="1"/>
  <c r="AG158" i="1" s="1"/>
  <c r="Q152" i="1"/>
  <c r="R150" i="1"/>
  <c r="R151" i="1" s="1"/>
  <c r="R182" i="1" s="1"/>
  <c r="S92" i="1"/>
  <c r="S176" i="1" s="1"/>
  <c r="S175" i="1" s="1"/>
  <c r="AA71" i="1"/>
  <c r="AA112" i="1"/>
  <c r="AA113" i="1" s="1"/>
  <c r="AB107" i="1"/>
  <c r="AB110" i="1" s="1"/>
  <c r="Y102" i="1"/>
  <c r="Y101" i="1"/>
  <c r="Z98" i="1" s="1"/>
  <c r="X181" i="1" l="1"/>
  <c r="Y114" i="1"/>
  <c r="AG76" i="1"/>
  <c r="AF169" i="1"/>
  <c r="Y125" i="1"/>
  <c r="Y127" i="1" s="1"/>
  <c r="X178" i="1"/>
  <c r="R180" i="1"/>
  <c r="R174" i="1" s="1"/>
  <c r="AR177" i="1"/>
  <c r="W192" i="1"/>
  <c r="W90" i="1"/>
  <c r="W116" i="1" s="1"/>
  <c r="X160" i="1"/>
  <c r="Y85" i="1"/>
  <c r="Y103" i="1"/>
  <c r="Y104" i="1" s="1"/>
  <c r="AI34" i="1"/>
  <c r="AJ11" i="1"/>
  <c r="AJ16" i="1"/>
  <c r="AJ17" i="1" s="1"/>
  <c r="AB31" i="1"/>
  <c r="AB29" i="1" s="1"/>
  <c r="AB45" i="1" s="1"/>
  <c r="AB46" i="1" s="1"/>
  <c r="AB159" i="1"/>
  <c r="AA45" i="1"/>
  <c r="AA46" i="1" s="1"/>
  <c r="BM29" i="1"/>
  <c r="V116" i="1"/>
  <c r="V117" i="1" s="1"/>
  <c r="BM31" i="1"/>
  <c r="X87" i="1"/>
  <c r="X88" i="1" s="1"/>
  <c r="X67" i="1"/>
  <c r="AC35" i="1"/>
  <c r="Y67" i="1"/>
  <c r="Y87" i="1"/>
  <c r="Y88" i="1" s="1"/>
  <c r="X185" i="1"/>
  <c r="AI12" i="1"/>
  <c r="AI134" i="1"/>
  <c r="AI135" i="1" s="1"/>
  <c r="AJ136" i="1" s="1"/>
  <c r="AH135" i="1"/>
  <c r="AI136" i="1" s="1"/>
  <c r="AH140" i="1"/>
  <c r="AH158" i="1" s="1"/>
  <c r="AL22" i="1"/>
  <c r="AL15" i="1" s="1"/>
  <c r="R152" i="1"/>
  <c r="S150" i="1"/>
  <c r="S151" i="1" s="1"/>
  <c r="S182" i="1" s="1"/>
  <c r="T92" i="1"/>
  <c r="T176" i="1" s="1"/>
  <c r="T175" i="1" s="1"/>
  <c r="AB71" i="1"/>
  <c r="AB112" i="1"/>
  <c r="AB113" i="1" s="1"/>
  <c r="AC107" i="1"/>
  <c r="AC110" i="1" s="1"/>
  <c r="Z102" i="1"/>
  <c r="Z101" i="1"/>
  <c r="AA98" i="1" s="1"/>
  <c r="Y79" i="1" l="1"/>
  <c r="Y160" i="1" s="1"/>
  <c r="Y157" i="1" s="1"/>
  <c r="Y163" i="1" s="1"/>
  <c r="Y188" i="1" s="1"/>
  <c r="W91" i="1"/>
  <c r="Y181" i="1"/>
  <c r="Z114" i="1"/>
  <c r="AH76" i="1"/>
  <c r="AG169" i="1"/>
  <c r="Z125" i="1"/>
  <c r="Z127" i="1" s="1"/>
  <c r="S180" i="1"/>
  <c r="S174" i="1" s="1"/>
  <c r="AS177" i="1"/>
  <c r="X157" i="1"/>
  <c r="X163" i="1" s="1"/>
  <c r="X188" i="1" s="1"/>
  <c r="Z85" i="1"/>
  <c r="Z79" i="1" s="1"/>
  <c r="Z103" i="1"/>
  <c r="Z104" i="1" s="1"/>
  <c r="AJ34" i="1"/>
  <c r="AK11" i="1"/>
  <c r="AK16" i="1"/>
  <c r="AK17" i="1" s="1"/>
  <c r="AC31" i="1"/>
  <c r="AC29" i="1" s="1"/>
  <c r="AC45" i="1" s="1"/>
  <c r="AC46" i="1" s="1"/>
  <c r="AC159" i="1"/>
  <c r="X90" i="1"/>
  <c r="X116" i="1" s="1"/>
  <c r="Y90" i="1"/>
  <c r="W117" i="1"/>
  <c r="AA185" i="1"/>
  <c r="AA66" i="1"/>
  <c r="Z66" i="1"/>
  <c r="BM45" i="1"/>
  <c r="AD35" i="1"/>
  <c r="AJ134" i="1"/>
  <c r="AJ135" i="1" s="1"/>
  <c r="AK136" i="1" s="1"/>
  <c r="AI13" i="1"/>
  <c r="AM22" i="1"/>
  <c r="AM15" i="1" s="1"/>
  <c r="AI140" i="1"/>
  <c r="AI158" i="1" s="1"/>
  <c r="AJ13" i="1"/>
  <c r="AJ12" i="1"/>
  <c r="U92" i="1"/>
  <c r="U176" i="1" s="1"/>
  <c r="U175" i="1" s="1"/>
  <c r="S152" i="1"/>
  <c r="T150" i="1"/>
  <c r="T151" i="1" s="1"/>
  <c r="T182" i="1" s="1"/>
  <c r="AD107" i="1"/>
  <c r="AD110" i="1" s="1"/>
  <c r="AC112" i="1"/>
  <c r="AC113" i="1" s="1"/>
  <c r="AA102" i="1"/>
  <c r="AA103" i="1" s="1"/>
  <c r="AA101" i="1"/>
  <c r="AB98" i="1" s="1"/>
  <c r="AC71" i="1"/>
  <c r="Z181" i="1" l="1"/>
  <c r="AA114" i="1"/>
  <c r="AI76" i="1"/>
  <c r="AH169" i="1"/>
  <c r="Z178" i="1"/>
  <c r="Y178" i="1"/>
  <c r="T180" i="1"/>
  <c r="T174" i="1" s="1"/>
  <c r="AT177" i="1"/>
  <c r="Y192" i="1"/>
  <c r="X192" i="1"/>
  <c r="AA104" i="1"/>
  <c r="AL11" i="1"/>
  <c r="AL16" i="1"/>
  <c r="AL17" i="1" s="1"/>
  <c r="AK34" i="1"/>
  <c r="AD31" i="1"/>
  <c r="AD29" i="1" s="1"/>
  <c r="AD45" i="1" s="1"/>
  <c r="AD46" i="1" s="1"/>
  <c r="AD159" i="1"/>
  <c r="Z160" i="1"/>
  <c r="X91" i="1"/>
  <c r="BM46" i="1"/>
  <c r="X117" i="1"/>
  <c r="AE35" i="1"/>
  <c r="AA87" i="1"/>
  <c r="AA88" i="1" s="1"/>
  <c r="AA67" i="1"/>
  <c r="AB66" i="1"/>
  <c r="Z185" i="1"/>
  <c r="Z87" i="1"/>
  <c r="Z67" i="1"/>
  <c r="BM66" i="1"/>
  <c r="BM67" i="1" s="1"/>
  <c r="AB185" i="1"/>
  <c r="AK12" i="1"/>
  <c r="AK13" i="1"/>
  <c r="AJ140" i="1"/>
  <c r="AJ158" i="1" s="1"/>
  <c r="AA85" i="1"/>
  <c r="AA79" i="1" s="1"/>
  <c r="AK134" i="1"/>
  <c r="AN22" i="1"/>
  <c r="AN15" i="1" s="1"/>
  <c r="Y116" i="1"/>
  <c r="Y91" i="1"/>
  <c r="U150" i="1"/>
  <c r="U151" i="1" s="1"/>
  <c r="U182" i="1" s="1"/>
  <c r="T152" i="1"/>
  <c r="V92" i="1"/>
  <c r="V176" i="1" s="1"/>
  <c r="V175" i="1" s="1"/>
  <c r="AD112" i="1"/>
  <c r="AD113" i="1" s="1"/>
  <c r="AE107" i="1"/>
  <c r="AE110" i="1" s="1"/>
  <c r="AB102" i="1"/>
  <c r="AB101" i="1"/>
  <c r="AD71" i="1"/>
  <c r="AA181" i="1" l="1"/>
  <c r="AB114" i="1"/>
  <c r="AJ76" i="1"/>
  <c r="AI169" i="1"/>
  <c r="AA125" i="1"/>
  <c r="AA127" i="1" s="1"/>
  <c r="U180" i="1"/>
  <c r="U174" i="1" s="1"/>
  <c r="AU177" i="1"/>
  <c r="Z157" i="1"/>
  <c r="Z163" i="1" s="1"/>
  <c r="Z188" i="1" s="1"/>
  <c r="AB85" i="1"/>
  <c r="BM85" i="1" s="1"/>
  <c r="AB103" i="1"/>
  <c r="BM103" i="1" s="1"/>
  <c r="AL34" i="1"/>
  <c r="AM11" i="1"/>
  <c r="AM16" i="1"/>
  <c r="AM17" i="1" s="1"/>
  <c r="AE31" i="1"/>
  <c r="AE29" i="1" s="1"/>
  <c r="AE45" i="1" s="1"/>
  <c r="AE46" i="1" s="1"/>
  <c r="AE159" i="1"/>
  <c r="Z90" i="1"/>
  <c r="Z116" i="1" s="1"/>
  <c r="Z88" i="1"/>
  <c r="BM79" i="1"/>
  <c r="Y117" i="1"/>
  <c r="AB67" i="1"/>
  <c r="AB87" i="1"/>
  <c r="AB88" i="1" s="1"/>
  <c r="AC66" i="1"/>
  <c r="BM87" i="1"/>
  <c r="AC185" i="1"/>
  <c r="AF35" i="1"/>
  <c r="AK135" i="1"/>
  <c r="AL136" i="1" s="1"/>
  <c r="AK140" i="1"/>
  <c r="AK158" i="1" s="1"/>
  <c r="AO22" i="1"/>
  <c r="AO15" i="1" s="1"/>
  <c r="AL134" i="1"/>
  <c r="AL135" i="1" s="1"/>
  <c r="AM136" i="1" s="1"/>
  <c r="AL12" i="1"/>
  <c r="AL13" i="1"/>
  <c r="BN15" i="1"/>
  <c r="U152" i="1"/>
  <c r="V150" i="1"/>
  <c r="V151" i="1" s="1"/>
  <c r="V182" i="1" s="1"/>
  <c r="W92" i="1"/>
  <c r="W176" i="1" s="1"/>
  <c r="W175" i="1" s="1"/>
  <c r="AE112" i="1"/>
  <c r="AE113" i="1" s="1"/>
  <c r="AF107" i="1"/>
  <c r="AF110" i="1" s="1"/>
  <c r="AE71" i="1"/>
  <c r="BM101" i="1"/>
  <c r="AC98" i="1"/>
  <c r="BM88" i="1" l="1"/>
  <c r="H210" i="1"/>
  <c r="AC114" i="1"/>
  <c r="BM114" i="1"/>
  <c r="AK76" i="1"/>
  <c r="AJ169" i="1"/>
  <c r="AA178" i="1"/>
  <c r="V180" i="1"/>
  <c r="V174" i="1" s="1"/>
  <c r="AV177" i="1"/>
  <c r="Z192" i="1"/>
  <c r="AB160" i="1"/>
  <c r="AB157" i="1" s="1"/>
  <c r="AB163" i="1" s="1"/>
  <c r="AB188" i="1" s="1"/>
  <c r="AB104" i="1"/>
  <c r="AB181" i="1" s="1"/>
  <c r="Z91" i="1"/>
  <c r="AN11" i="1"/>
  <c r="AN16" i="1"/>
  <c r="AN17" i="1" s="1"/>
  <c r="Z117" i="1"/>
  <c r="AM34" i="1"/>
  <c r="AF31" i="1"/>
  <c r="AF29" i="1" s="1"/>
  <c r="AF45" i="1" s="1"/>
  <c r="AF46" i="1" s="1"/>
  <c r="AF159" i="1"/>
  <c r="AA90" i="1"/>
  <c r="BM90" i="1" s="1"/>
  <c r="E210" i="1" s="1"/>
  <c r="F210" i="1" s="1"/>
  <c r="AA160" i="1"/>
  <c r="AD66" i="1"/>
  <c r="AG35" i="1"/>
  <c r="AD185" i="1"/>
  <c r="AC67" i="1"/>
  <c r="AC87" i="1"/>
  <c r="AC88" i="1" s="1"/>
  <c r="AM134" i="1"/>
  <c r="AM135" i="1" s="1"/>
  <c r="AN136" i="1" s="1"/>
  <c r="BN11" i="1"/>
  <c r="AP22" i="1"/>
  <c r="AP15" i="1" s="1"/>
  <c r="AM12" i="1"/>
  <c r="BN12" i="1" s="1"/>
  <c r="AM13" i="1"/>
  <c r="BN13" i="1" s="1"/>
  <c r="AL140" i="1"/>
  <c r="AL158" i="1" s="1"/>
  <c r="W150" i="1"/>
  <c r="W151" i="1" s="1"/>
  <c r="W182" i="1" s="1"/>
  <c r="V152" i="1"/>
  <c r="X92" i="1"/>
  <c r="X176" i="1" s="1"/>
  <c r="X175" i="1" s="1"/>
  <c r="AC102" i="1"/>
  <c r="AC101" i="1"/>
  <c r="AD98" i="1" s="1"/>
  <c r="AF71" i="1"/>
  <c r="AF112" i="1"/>
  <c r="AF113" i="1" s="1"/>
  <c r="AG107" i="1"/>
  <c r="AG110" i="1" s="1"/>
  <c r="AD114" i="1" l="1"/>
  <c r="AL76" i="1"/>
  <c r="AK169" i="1"/>
  <c r="AB125" i="1"/>
  <c r="AB127" i="1" s="1"/>
  <c r="W180" i="1"/>
  <c r="W174" i="1" s="1"/>
  <c r="AW177" i="1"/>
  <c r="AB192" i="1"/>
  <c r="AB90" i="1"/>
  <c r="AB91" i="1" s="1"/>
  <c r="AA157" i="1"/>
  <c r="AA163" i="1" s="1"/>
  <c r="AA188" i="1" s="1"/>
  <c r="AC85" i="1"/>
  <c r="AC103" i="1"/>
  <c r="AC104" i="1" s="1"/>
  <c r="AC181" i="1" s="1"/>
  <c r="AN34" i="1"/>
  <c r="AO11" i="1"/>
  <c r="AO16" i="1"/>
  <c r="AO17" i="1" s="1"/>
  <c r="AA91" i="1"/>
  <c r="AG31" i="1"/>
  <c r="AG29" i="1" s="1"/>
  <c r="AG45" i="1" s="1"/>
  <c r="AG46" i="1" s="1"/>
  <c r="AG159" i="1"/>
  <c r="BM91" i="1"/>
  <c r="AA116" i="1"/>
  <c r="AA117" i="1" s="1"/>
  <c r="AE185" i="1"/>
  <c r="AE66" i="1"/>
  <c r="AD67" i="1"/>
  <c r="AD87" i="1"/>
  <c r="AD88" i="1" s="1"/>
  <c r="AH35" i="1"/>
  <c r="AQ22" i="1"/>
  <c r="AQ15" i="1" s="1"/>
  <c r="AM140" i="1"/>
  <c r="AM158" i="1" s="1"/>
  <c r="AN134" i="1"/>
  <c r="AN135" i="1" s="1"/>
  <c r="AO136" i="1" s="1"/>
  <c r="AN12" i="1"/>
  <c r="AN13" i="1"/>
  <c r="D211" i="1"/>
  <c r="BN9" i="1"/>
  <c r="Y92" i="1"/>
  <c r="Y176" i="1" s="1"/>
  <c r="Y175" i="1" s="1"/>
  <c r="X150" i="1"/>
  <c r="X151" i="1" s="1"/>
  <c r="X182" i="1" s="1"/>
  <c r="W152" i="1"/>
  <c r="AG112" i="1"/>
  <c r="AG113" i="1" s="1"/>
  <c r="AH107" i="1"/>
  <c r="AH110" i="1" s="1"/>
  <c r="AD101" i="1"/>
  <c r="AE98" i="1" s="1"/>
  <c r="AD102" i="1"/>
  <c r="AD103" i="1" s="1"/>
  <c r="AG71" i="1"/>
  <c r="AC79" i="1" l="1"/>
  <c r="AC160" i="1" s="1"/>
  <c r="AC157" i="1" s="1"/>
  <c r="AC163" i="1" s="1"/>
  <c r="AC188" i="1" s="1"/>
  <c r="AE114" i="1"/>
  <c r="AM76" i="1"/>
  <c r="AL169" i="1"/>
  <c r="AB178" i="1"/>
  <c r="X180" i="1"/>
  <c r="X174" i="1" s="1"/>
  <c r="AX177" i="1"/>
  <c r="AB116" i="1"/>
  <c r="BM116" i="1" s="1"/>
  <c r="AA192" i="1"/>
  <c r="BM192" i="1" s="1"/>
  <c r="BM188" i="1"/>
  <c r="F206" i="1" s="1"/>
  <c r="AC90" i="1"/>
  <c r="AC116" i="1" s="1"/>
  <c r="AD104" i="1"/>
  <c r="AD181" i="1" s="1"/>
  <c r="AO34" i="1"/>
  <c r="AP11" i="1"/>
  <c r="AP16" i="1"/>
  <c r="AP17" i="1" s="1"/>
  <c r="AH31" i="1"/>
  <c r="AH29" i="1" s="1"/>
  <c r="AH45" i="1" s="1"/>
  <c r="AH46" i="1" s="1"/>
  <c r="AH159" i="1"/>
  <c r="AE67" i="1"/>
  <c r="AE87" i="1"/>
  <c r="AE88" i="1" s="1"/>
  <c r="AI35" i="1"/>
  <c r="AF66" i="1"/>
  <c r="AF185" i="1"/>
  <c r="AN140" i="1"/>
  <c r="AN158" i="1" s="1"/>
  <c r="AO13" i="1"/>
  <c r="AO12" i="1"/>
  <c r="AO134" i="1"/>
  <c r="AR22" i="1"/>
  <c r="AR15" i="1" s="1"/>
  <c r="AD85" i="1"/>
  <c r="X152" i="1"/>
  <c r="Y150" i="1"/>
  <c r="Y151" i="1" s="1"/>
  <c r="Y182" i="1" s="1"/>
  <c r="Z92" i="1"/>
  <c r="Z176" i="1" s="1"/>
  <c r="Z175" i="1" s="1"/>
  <c r="AH112" i="1"/>
  <c r="AH113" i="1" s="1"/>
  <c r="AI107" i="1"/>
  <c r="AI110" i="1" s="1"/>
  <c r="AE102" i="1"/>
  <c r="AE101" i="1"/>
  <c r="AF98" i="1" s="1"/>
  <c r="AH71" i="1"/>
  <c r="AB117" i="1" l="1"/>
  <c r="AC117" i="1" s="1"/>
  <c r="AF114" i="1"/>
  <c r="AN76" i="1"/>
  <c r="AM169" i="1"/>
  <c r="AC125" i="1"/>
  <c r="AC127" i="1" s="1"/>
  <c r="Y180" i="1"/>
  <c r="Y174" i="1" s="1"/>
  <c r="AY177" i="1"/>
  <c r="AC192" i="1"/>
  <c r="AC91" i="1"/>
  <c r="AE85" i="1"/>
  <c r="AE103" i="1"/>
  <c r="AE104" i="1" s="1"/>
  <c r="AE181" i="1" s="1"/>
  <c r="AP34" i="1"/>
  <c r="AQ11" i="1"/>
  <c r="AQ16" i="1"/>
  <c r="AQ17" i="1" s="1"/>
  <c r="AI31" i="1"/>
  <c r="AI29" i="1" s="1"/>
  <c r="AI45" i="1" s="1"/>
  <c r="AI46" i="1" s="1"/>
  <c r="AI159" i="1"/>
  <c r="AF87" i="1"/>
  <c r="AF88" i="1" s="1"/>
  <c r="AF67" i="1"/>
  <c r="AJ35" i="1"/>
  <c r="AG66" i="1"/>
  <c r="AG185" i="1"/>
  <c r="AS22" i="1"/>
  <c r="AS15" i="1" s="1"/>
  <c r="AP134" i="1"/>
  <c r="AO135" i="1"/>
  <c r="AP136" i="1" s="1"/>
  <c r="AO140" i="1"/>
  <c r="AO158" i="1" s="1"/>
  <c r="AP13" i="1"/>
  <c r="AP12" i="1"/>
  <c r="AA92" i="1"/>
  <c r="AA176" i="1" s="1"/>
  <c r="AA175" i="1" s="1"/>
  <c r="Z150" i="1"/>
  <c r="Z151" i="1" s="1"/>
  <c r="Z182" i="1" s="1"/>
  <c r="Y152" i="1"/>
  <c r="AI112" i="1"/>
  <c r="AI113" i="1" s="1"/>
  <c r="AJ107" i="1"/>
  <c r="AJ110" i="1" s="1"/>
  <c r="AI71" i="1"/>
  <c r="AF102" i="1"/>
  <c r="AF103" i="1" s="1"/>
  <c r="AF101" i="1"/>
  <c r="AG98" i="1" s="1"/>
  <c r="AG114" i="1" l="1"/>
  <c r="AO76" i="1"/>
  <c r="AN169" i="1"/>
  <c r="AC178" i="1"/>
  <c r="Z180" i="1"/>
  <c r="Z174" i="1" s="1"/>
  <c r="AZ177" i="1"/>
  <c r="AF104" i="1"/>
  <c r="AF181" i="1" s="1"/>
  <c r="AQ34" i="1"/>
  <c r="AR11" i="1"/>
  <c r="AR16" i="1"/>
  <c r="AR17" i="1" s="1"/>
  <c r="AD90" i="1"/>
  <c r="AD91" i="1" s="1"/>
  <c r="AD160" i="1"/>
  <c r="AE160" i="1"/>
  <c r="AJ31" i="1"/>
  <c r="AJ29" i="1" s="1"/>
  <c r="AJ45" i="1" s="1"/>
  <c r="AJ46" i="1" s="1"/>
  <c r="AJ159" i="1"/>
  <c r="AE90" i="1"/>
  <c r="AE91" i="1" s="1"/>
  <c r="AK35" i="1"/>
  <c r="AH66" i="1"/>
  <c r="AG87" i="1"/>
  <c r="AG88" i="1" s="1"/>
  <c r="AG67" i="1"/>
  <c r="AH185" i="1"/>
  <c r="AQ134" i="1"/>
  <c r="AQ135" i="1" s="1"/>
  <c r="AR136" i="1" s="1"/>
  <c r="AP135" i="1"/>
  <c r="AQ136" i="1" s="1"/>
  <c r="AP140" i="1"/>
  <c r="AP158" i="1" s="1"/>
  <c r="AF85" i="1"/>
  <c r="AQ12" i="1"/>
  <c r="AQ13" i="1"/>
  <c r="AT22" i="1"/>
  <c r="AT15" i="1" s="1"/>
  <c r="Z152" i="1"/>
  <c r="AA150" i="1"/>
  <c r="AA151" i="1" s="1"/>
  <c r="AA182" i="1" s="1"/>
  <c r="AB92" i="1"/>
  <c r="AB176" i="1" s="1"/>
  <c r="AB175" i="1" s="1"/>
  <c r="BM92" i="1"/>
  <c r="AJ71" i="1"/>
  <c r="AG101" i="1"/>
  <c r="AH98" i="1" s="1"/>
  <c r="AG102" i="1"/>
  <c r="AG103" i="1" s="1"/>
  <c r="AJ112" i="1"/>
  <c r="AJ113" i="1" s="1"/>
  <c r="AK107" i="1"/>
  <c r="AK110" i="1" s="1"/>
  <c r="AH114" i="1" l="1"/>
  <c r="AP76" i="1"/>
  <c r="AO169" i="1"/>
  <c r="AD125" i="1"/>
  <c r="AD127" i="1" s="1"/>
  <c r="AA180" i="1"/>
  <c r="AA174" i="1" s="1"/>
  <c r="BA177" i="1"/>
  <c r="AE157" i="1"/>
  <c r="AE163" i="1" s="1"/>
  <c r="AE188" i="1" s="1"/>
  <c r="AD157" i="1"/>
  <c r="AD163" i="1" s="1"/>
  <c r="AD188" i="1" s="1"/>
  <c r="AE116" i="1"/>
  <c r="AD116" i="1"/>
  <c r="AD117" i="1" s="1"/>
  <c r="AG104" i="1"/>
  <c r="AG181" i="1" s="1"/>
  <c r="AU22" i="1"/>
  <c r="AU15" i="1" s="1"/>
  <c r="AR34" i="1"/>
  <c r="AS11" i="1"/>
  <c r="AS16" i="1"/>
  <c r="AS17" i="1" s="1"/>
  <c r="AK31" i="1"/>
  <c r="AK29" i="1" s="1"/>
  <c r="AK45" i="1" s="1"/>
  <c r="AK46" i="1" s="1"/>
  <c r="AK159" i="1"/>
  <c r="AH87" i="1"/>
  <c r="AH88" i="1" s="1"/>
  <c r="AH67" i="1"/>
  <c r="AL35" i="1"/>
  <c r="AI66" i="1"/>
  <c r="AQ140" i="1"/>
  <c r="AQ158" i="1" s="1"/>
  <c r="AG85" i="1"/>
  <c r="AG79" i="1" s="1"/>
  <c r="AR134" i="1"/>
  <c r="AR135" i="1" s="1"/>
  <c r="AS136" i="1" s="1"/>
  <c r="BN136" i="1" s="1"/>
  <c r="AR13" i="1"/>
  <c r="AR12" i="1"/>
  <c r="AC92" i="1"/>
  <c r="AC176" i="1" s="1"/>
  <c r="AC175" i="1" s="1"/>
  <c r="AA152" i="1"/>
  <c r="AB150" i="1"/>
  <c r="AB151" i="1" s="1"/>
  <c r="AB182" i="1" s="1"/>
  <c r="AH102" i="1"/>
  <c r="AH101" i="1"/>
  <c r="AI98" i="1" s="1"/>
  <c r="AK71" i="1"/>
  <c r="AL107" i="1"/>
  <c r="AL110" i="1" s="1"/>
  <c r="AK112" i="1"/>
  <c r="AK113" i="1" s="1"/>
  <c r="AI114" i="1" l="1"/>
  <c r="AQ76" i="1"/>
  <c r="AP169" i="1"/>
  <c r="AD178" i="1"/>
  <c r="AB180" i="1"/>
  <c r="AB174" i="1" s="1"/>
  <c r="BB177" i="1"/>
  <c r="AD192" i="1"/>
  <c r="AE192" i="1"/>
  <c r="AE117" i="1"/>
  <c r="AH85" i="1"/>
  <c r="AH79" i="1" s="1"/>
  <c r="AH103" i="1"/>
  <c r="AH104" i="1" s="1"/>
  <c r="AH181" i="1" s="1"/>
  <c r="AS34" i="1"/>
  <c r="AV22" i="1"/>
  <c r="AV15" i="1" s="1"/>
  <c r="AT11" i="1"/>
  <c r="AT16" i="1"/>
  <c r="AF90" i="1"/>
  <c r="AF91" i="1" s="1"/>
  <c r="AF160" i="1"/>
  <c r="AL31" i="1"/>
  <c r="AL29" i="1" s="1"/>
  <c r="AL45" i="1" s="1"/>
  <c r="AL46" i="1" s="1"/>
  <c r="AL159" i="1"/>
  <c r="AG90" i="1"/>
  <c r="AI67" i="1"/>
  <c r="AI87" i="1"/>
  <c r="AI88" i="1" s="1"/>
  <c r="AI185" i="1"/>
  <c r="AM35" i="1"/>
  <c r="AR140" i="1"/>
  <c r="AR158" i="1" s="1"/>
  <c r="AS12" i="1"/>
  <c r="BN16" i="1"/>
  <c r="AS134" i="1"/>
  <c r="AB152" i="1"/>
  <c r="AC150" i="1"/>
  <c r="AC151" i="1" s="1"/>
  <c r="AC182" i="1" s="1"/>
  <c r="AD92" i="1"/>
  <c r="AD176" i="1" s="1"/>
  <c r="AI101" i="1"/>
  <c r="AJ98" i="1" s="1"/>
  <c r="AI102" i="1"/>
  <c r="AI103" i="1" s="1"/>
  <c r="AL71" i="1"/>
  <c r="AL112" i="1"/>
  <c r="AL113" i="1" s="1"/>
  <c r="AM107" i="1"/>
  <c r="AM110" i="1" s="1"/>
  <c r="AM119" i="1" s="1"/>
  <c r="AJ114" i="1" l="1"/>
  <c r="AD175" i="1"/>
  <c r="AR76" i="1"/>
  <c r="AQ169" i="1"/>
  <c r="AE125" i="1"/>
  <c r="AE127" i="1" s="1"/>
  <c r="AC180" i="1"/>
  <c r="AC174" i="1" s="1"/>
  <c r="BC177" i="1"/>
  <c r="AF157" i="1"/>
  <c r="AF163" i="1" s="1"/>
  <c r="AF188" i="1" s="1"/>
  <c r="AF116" i="1"/>
  <c r="AF117" i="1" s="1"/>
  <c r="AI104" i="1"/>
  <c r="AI181" i="1" s="1"/>
  <c r="AU11" i="1"/>
  <c r="AU16" i="1"/>
  <c r="AU17" i="1" s="1"/>
  <c r="AT34" i="1"/>
  <c r="AW22" i="1"/>
  <c r="AW15" i="1" s="1"/>
  <c r="AT17" i="1"/>
  <c r="BO17" i="1" s="1"/>
  <c r="BO16" i="1"/>
  <c r="AH90" i="1"/>
  <c r="AH91" i="1" s="1"/>
  <c r="AH160" i="1"/>
  <c r="AM31" i="1"/>
  <c r="AM29" i="1" s="1"/>
  <c r="AM45" i="1" s="1"/>
  <c r="AM46" i="1" s="1"/>
  <c r="AM159" i="1"/>
  <c r="AG160" i="1"/>
  <c r="AK185" i="1"/>
  <c r="AN35" i="1"/>
  <c r="BN35" i="1"/>
  <c r="AJ66" i="1"/>
  <c r="AK66" i="1"/>
  <c r="AG91" i="1"/>
  <c r="AG116" i="1"/>
  <c r="AT12" i="1"/>
  <c r="AS135" i="1"/>
  <c r="AT136" i="1" s="1"/>
  <c r="AS140" i="1"/>
  <c r="BN134" i="1"/>
  <c r="AI85" i="1"/>
  <c r="AI79" i="1" s="1"/>
  <c r="AT134" i="1"/>
  <c r="AS13" i="1"/>
  <c r="BN17" i="1"/>
  <c r="AE92" i="1"/>
  <c r="AE176" i="1" s="1"/>
  <c r="AD150" i="1"/>
  <c r="AD151" i="1" s="1"/>
  <c r="AD182" i="1" s="1"/>
  <c r="AC152" i="1"/>
  <c r="AM71" i="1"/>
  <c r="AM112" i="1"/>
  <c r="AM113" i="1" s="1"/>
  <c r="AN107" i="1"/>
  <c r="AN110" i="1" s="1"/>
  <c r="AJ101" i="1"/>
  <c r="AK98" i="1" s="1"/>
  <c r="AJ102" i="1"/>
  <c r="AJ103" i="1" s="1"/>
  <c r="AT13" i="1" l="1"/>
  <c r="AK114" i="1"/>
  <c r="AS76" i="1"/>
  <c r="AR169" i="1"/>
  <c r="AF125" i="1"/>
  <c r="AF127" i="1" s="1"/>
  <c r="AD180" i="1"/>
  <c r="AD174" i="1" s="1"/>
  <c r="BD177" i="1"/>
  <c r="AF192" i="1"/>
  <c r="AG117" i="1"/>
  <c r="AG157" i="1"/>
  <c r="AG163" i="1" s="1"/>
  <c r="AG188" i="1" s="1"/>
  <c r="AH157" i="1"/>
  <c r="AH163" i="1" s="1"/>
  <c r="AH188" i="1" s="1"/>
  <c r="AJ104" i="1"/>
  <c r="AJ181" i="1" s="1"/>
  <c r="AH116" i="1"/>
  <c r="AX22" i="1"/>
  <c r="AX15" i="1" s="1"/>
  <c r="AU34" i="1"/>
  <c r="AN159" i="1"/>
  <c r="AN31" i="1"/>
  <c r="AN29" i="1" s="1"/>
  <c r="AI160" i="1"/>
  <c r="AV11" i="1"/>
  <c r="AV16" i="1"/>
  <c r="AV17" i="1" s="1"/>
  <c r="AW11" i="1"/>
  <c r="AW16" i="1"/>
  <c r="AW17" i="1" s="1"/>
  <c r="BN31" i="1"/>
  <c r="AJ185" i="1"/>
  <c r="BN29" i="1"/>
  <c r="AO35" i="1"/>
  <c r="AK67" i="1"/>
  <c r="AK87" i="1"/>
  <c r="AK88" i="1" s="1"/>
  <c r="AJ87" i="1"/>
  <c r="AJ88" i="1" s="1"/>
  <c r="AJ67" i="1"/>
  <c r="AT135" i="1"/>
  <c r="AU136" i="1" s="1"/>
  <c r="AT140" i="1"/>
  <c r="AT158" i="1" s="1"/>
  <c r="AS158" i="1"/>
  <c r="BN140" i="1"/>
  <c r="AU134" i="1"/>
  <c r="AJ85" i="1"/>
  <c r="AJ79" i="1" s="1"/>
  <c r="AU12" i="1"/>
  <c r="AU13" i="1"/>
  <c r="AE150" i="1"/>
  <c r="AE151" i="1" s="1"/>
  <c r="AE182" i="1" s="1"/>
  <c r="AD152" i="1"/>
  <c r="AF92" i="1"/>
  <c r="AF176" i="1" s="1"/>
  <c r="AN71" i="1"/>
  <c r="AO107" i="1"/>
  <c r="AO110" i="1" s="1"/>
  <c r="AN112" i="1"/>
  <c r="AN113" i="1" s="1"/>
  <c r="AK101" i="1"/>
  <c r="AL98" i="1" s="1"/>
  <c r="AK102" i="1"/>
  <c r="AK103" i="1" s="1"/>
  <c r="AL114" i="1" l="1"/>
  <c r="AT76" i="1"/>
  <c r="AS169" i="1"/>
  <c r="AE178" i="1"/>
  <c r="AE175" i="1" s="1"/>
  <c r="AG125" i="1"/>
  <c r="AG127" i="1" s="1"/>
  <c r="AE180" i="1"/>
  <c r="BE177" i="1"/>
  <c r="AH192" i="1"/>
  <c r="AG192" i="1"/>
  <c r="AH117" i="1"/>
  <c r="AK104" i="1"/>
  <c r="AK181" i="1" s="1"/>
  <c r="AY22" i="1"/>
  <c r="AY15" i="1" s="1"/>
  <c r="AV34" i="1"/>
  <c r="AN45" i="1"/>
  <c r="AO159" i="1"/>
  <c r="AO31" i="1"/>
  <c r="AO29" i="1" s="1"/>
  <c r="AO45" i="1" s="1"/>
  <c r="AO46" i="1" s="1"/>
  <c r="AI90" i="1"/>
  <c r="AI116" i="1" s="1"/>
  <c r="AJ160" i="1"/>
  <c r="AX11" i="1"/>
  <c r="AX16" i="1"/>
  <c r="AX17" i="1" s="1"/>
  <c r="AP35" i="1"/>
  <c r="AM66" i="1"/>
  <c r="AM185" i="1"/>
  <c r="AL66" i="1"/>
  <c r="BN45" i="1"/>
  <c r="AV134" i="1"/>
  <c r="AU135" i="1"/>
  <c r="AV136" i="1" s="1"/>
  <c r="AU140" i="1"/>
  <c r="AU158" i="1" s="1"/>
  <c r="AV12" i="1"/>
  <c r="AV13" i="1"/>
  <c r="AK85" i="1"/>
  <c r="AK79" i="1" s="1"/>
  <c r="AG92" i="1"/>
  <c r="AG176" i="1" s="1"/>
  <c r="AE152" i="1"/>
  <c r="AF150" i="1"/>
  <c r="AF151" i="1" s="1"/>
  <c r="AF182" i="1" s="1"/>
  <c r="AO112" i="1"/>
  <c r="AO113" i="1" s="1"/>
  <c r="AP107" i="1"/>
  <c r="AP110" i="1" s="1"/>
  <c r="AL101" i="1"/>
  <c r="AM98" i="1" s="1"/>
  <c r="AL102" i="1"/>
  <c r="AL103" i="1" s="1"/>
  <c r="AO71" i="1"/>
  <c r="AI91" i="1" l="1"/>
  <c r="AM114" i="1"/>
  <c r="AU76" i="1"/>
  <c r="AT169" i="1"/>
  <c r="AE174" i="1"/>
  <c r="AF178" i="1"/>
  <c r="AF175" i="1" s="1"/>
  <c r="AG178" i="1"/>
  <c r="AG175" i="1" s="1"/>
  <c r="AF180" i="1"/>
  <c r="BF177" i="1"/>
  <c r="AI117" i="1"/>
  <c r="AI157" i="1"/>
  <c r="AI163" i="1" s="1"/>
  <c r="AI188" i="1" s="1"/>
  <c r="AL104" i="1"/>
  <c r="AL181" i="1" s="1"/>
  <c r="AZ22" i="1"/>
  <c r="AZ15" i="1" s="1"/>
  <c r="AW34" i="1"/>
  <c r="AN46" i="1"/>
  <c r="AP159" i="1"/>
  <c r="AP31" i="1"/>
  <c r="AP29" i="1" s="1"/>
  <c r="AP45" i="1" s="1"/>
  <c r="AP46" i="1" s="1"/>
  <c r="AJ90" i="1"/>
  <c r="AJ116" i="1" s="1"/>
  <c r="AK160" i="1"/>
  <c r="BN46" i="1"/>
  <c r="AM87" i="1"/>
  <c r="AM88" i="1" s="1"/>
  <c r="AM67" i="1"/>
  <c r="AL67" i="1"/>
  <c r="AL87" i="1"/>
  <c r="AL88" i="1" s="1"/>
  <c r="BN66" i="1"/>
  <c r="BN67" i="1" s="1"/>
  <c r="AQ35" i="1"/>
  <c r="AN66" i="1"/>
  <c r="AL185" i="1"/>
  <c r="AN185" i="1"/>
  <c r="AV135" i="1"/>
  <c r="AW136" i="1" s="1"/>
  <c r="AV140" i="1"/>
  <c r="AV158" i="1" s="1"/>
  <c r="AW134" i="1"/>
  <c r="AL85" i="1"/>
  <c r="AL79" i="1" s="1"/>
  <c r="AW12" i="1"/>
  <c r="AW13" i="1"/>
  <c r="AH92" i="1"/>
  <c r="AH176" i="1" s="1"/>
  <c r="AF152" i="1"/>
  <c r="AG150" i="1"/>
  <c r="AG151" i="1" s="1"/>
  <c r="AG182" i="1" s="1"/>
  <c r="AM102" i="1"/>
  <c r="AM103" i="1" s="1"/>
  <c r="AM101" i="1"/>
  <c r="AN98" i="1" s="1"/>
  <c r="AQ107" i="1"/>
  <c r="AQ110" i="1" s="1"/>
  <c r="AP112" i="1"/>
  <c r="AP113" i="1" s="1"/>
  <c r="AP71" i="1"/>
  <c r="AN114" i="1" l="1"/>
  <c r="AV76" i="1"/>
  <c r="AU169" i="1"/>
  <c r="AH125" i="1"/>
  <c r="AH127" i="1" s="1"/>
  <c r="AF174" i="1"/>
  <c r="AG180" i="1"/>
  <c r="AG174" i="1" s="1"/>
  <c r="BG177" i="1"/>
  <c r="AI192" i="1"/>
  <c r="AJ117" i="1"/>
  <c r="AJ157" i="1"/>
  <c r="AJ163" i="1" s="1"/>
  <c r="AJ188" i="1" s="1"/>
  <c r="AM104" i="1"/>
  <c r="AM181" i="1" s="1"/>
  <c r="BA22" i="1"/>
  <c r="BA15" i="1" s="1"/>
  <c r="AX34" i="1"/>
  <c r="AQ159" i="1"/>
  <c r="AQ31" i="1"/>
  <c r="AQ29" i="1" s="1"/>
  <c r="AQ45" i="1" s="1"/>
  <c r="AQ46" i="1" s="1"/>
  <c r="AK90" i="1"/>
  <c r="AK116" i="1" s="1"/>
  <c r="AL160" i="1"/>
  <c r="AY11" i="1"/>
  <c r="AY16" i="1"/>
  <c r="AY17" i="1" s="1"/>
  <c r="AN87" i="1"/>
  <c r="AN88" i="1" s="1"/>
  <c r="AN67" i="1"/>
  <c r="BN87" i="1"/>
  <c r="AO66" i="1"/>
  <c r="AR35" i="1"/>
  <c r="AO185" i="1"/>
  <c r="AX134" i="1"/>
  <c r="AW135" i="1"/>
  <c r="AX136" i="1" s="1"/>
  <c r="AW140" i="1"/>
  <c r="AW158" i="1" s="1"/>
  <c r="AM85" i="1"/>
  <c r="AX12" i="1"/>
  <c r="AX13" i="1"/>
  <c r="BO15" i="1"/>
  <c r="AH150" i="1"/>
  <c r="AH151" i="1" s="1"/>
  <c r="AH182" i="1" s="1"/>
  <c r="AG152" i="1"/>
  <c r="AI92" i="1"/>
  <c r="AI176" i="1" s="1"/>
  <c r="AN101" i="1"/>
  <c r="AO98" i="1" s="1"/>
  <c r="AN102" i="1"/>
  <c r="AN103" i="1" s="1"/>
  <c r="AR107" i="1"/>
  <c r="AR110" i="1" s="1"/>
  <c r="AQ112" i="1"/>
  <c r="AQ113" i="1" s="1"/>
  <c r="AQ71" i="1"/>
  <c r="BN88" i="1" l="1"/>
  <c r="H211" i="1"/>
  <c r="AO114" i="1"/>
  <c r="AW76" i="1"/>
  <c r="AV169" i="1"/>
  <c r="AH178" i="1"/>
  <c r="AH175" i="1" s="1"/>
  <c r="AH180" i="1"/>
  <c r="BH177" i="1"/>
  <c r="AJ192" i="1"/>
  <c r="AK117" i="1"/>
  <c r="AK157" i="1"/>
  <c r="AK163" i="1" s="1"/>
  <c r="AK188" i="1" s="1"/>
  <c r="AI125" i="1"/>
  <c r="AI127" i="1" s="1"/>
  <c r="AK91" i="1"/>
  <c r="AN104" i="1"/>
  <c r="AN181" i="1" s="1"/>
  <c r="BB22" i="1"/>
  <c r="BB15" i="1" s="1"/>
  <c r="AY34" i="1"/>
  <c r="AR31" i="1"/>
  <c r="AR29" i="1" s="1"/>
  <c r="AR159" i="1"/>
  <c r="AL90" i="1"/>
  <c r="AL116" i="1" s="1"/>
  <c r="AZ11" i="1"/>
  <c r="AZ16" i="1"/>
  <c r="AP66" i="1"/>
  <c r="AO87" i="1"/>
  <c r="AO88" i="1" s="1"/>
  <c r="AO67" i="1"/>
  <c r="AS35" i="1"/>
  <c r="AP185" i="1"/>
  <c r="AY12" i="1"/>
  <c r="BO12" i="1" s="1"/>
  <c r="AY13" i="1"/>
  <c r="BO13" i="1" s="1"/>
  <c r="AN85" i="1"/>
  <c r="AN79" i="1" s="1"/>
  <c r="AX135" i="1"/>
  <c r="AY136" i="1" s="1"/>
  <c r="AX140" i="1"/>
  <c r="AX158" i="1" s="1"/>
  <c r="AY134" i="1"/>
  <c r="BO11" i="1"/>
  <c r="AJ92" i="1"/>
  <c r="AJ176" i="1" s="1"/>
  <c r="AI150" i="1"/>
  <c r="AI151" i="1" s="1"/>
  <c r="AI182" i="1" s="1"/>
  <c r="AH152" i="1"/>
  <c r="AR71" i="1"/>
  <c r="AO102" i="1"/>
  <c r="AO103" i="1" s="1"/>
  <c r="AO101" i="1"/>
  <c r="AP98" i="1" s="1"/>
  <c r="AR112" i="1"/>
  <c r="AR113" i="1" s="1"/>
  <c r="AS107" i="1"/>
  <c r="AS110" i="1" s="1"/>
  <c r="BN79" i="1" l="1"/>
  <c r="AM160" i="1"/>
  <c r="AP114" i="1"/>
  <c r="AX76" i="1"/>
  <c r="AW169" i="1"/>
  <c r="AI180" i="1"/>
  <c r="BI177" i="1"/>
  <c r="AK192" i="1"/>
  <c r="AL117" i="1"/>
  <c r="AL157" i="1"/>
  <c r="AL163" i="1" s="1"/>
  <c r="AL188" i="1" s="1"/>
  <c r="AH174" i="1"/>
  <c r="AO104" i="1"/>
  <c r="AO181" i="1" s="1"/>
  <c r="AZ134" i="1"/>
  <c r="AZ135" i="1" s="1"/>
  <c r="BA136" i="1" s="1"/>
  <c r="BC22" i="1"/>
  <c r="BC15" i="1" s="1"/>
  <c r="AZ34" i="1"/>
  <c r="AL91" i="1"/>
  <c r="AS159" i="1"/>
  <c r="AS31" i="1"/>
  <c r="AS29" i="1" s="1"/>
  <c r="AS45" i="1" s="1"/>
  <c r="AS46" i="1" s="1"/>
  <c r="AM90" i="1"/>
  <c r="BN90" i="1" s="1"/>
  <c r="E211" i="1" s="1"/>
  <c r="F211" i="1" s="1"/>
  <c r="AR45" i="1"/>
  <c r="AN160" i="1"/>
  <c r="BA16" i="1"/>
  <c r="BA11" i="1"/>
  <c r="AZ17" i="1"/>
  <c r="AZ12" i="1"/>
  <c r="AP87" i="1"/>
  <c r="AP88" i="1" s="1"/>
  <c r="AP67" i="1"/>
  <c r="AT35" i="1"/>
  <c r="AQ185" i="1"/>
  <c r="AQ66" i="1"/>
  <c r="AY135" i="1"/>
  <c r="AZ136" i="1" s="1"/>
  <c r="AY140" i="1"/>
  <c r="AY158" i="1" s="1"/>
  <c r="AO85" i="1"/>
  <c r="AO79" i="1" s="1"/>
  <c r="BO9" i="1"/>
  <c r="D212" i="1"/>
  <c r="AI152" i="1"/>
  <c r="AJ150" i="1"/>
  <c r="AJ151" i="1" s="1"/>
  <c r="AJ182" i="1" s="1"/>
  <c r="AK92" i="1"/>
  <c r="AK176" i="1" s="1"/>
  <c r="AT107" i="1"/>
  <c r="AT110" i="1" s="1"/>
  <c r="AS112" i="1"/>
  <c r="AS113" i="1" s="1"/>
  <c r="AS71" i="1"/>
  <c r="AP101" i="1"/>
  <c r="AQ98" i="1" s="1"/>
  <c r="AP102" i="1"/>
  <c r="AP103" i="1" s="1"/>
  <c r="AQ114" i="1" l="1"/>
  <c r="AY76" i="1"/>
  <c r="AX169" i="1"/>
  <c r="AI178" i="1"/>
  <c r="AI175" i="1" s="1"/>
  <c r="AI174" i="1" s="1"/>
  <c r="AJ180" i="1"/>
  <c r="BJ177" i="1"/>
  <c r="AL192" i="1"/>
  <c r="AM157" i="1"/>
  <c r="AM163" i="1" s="1"/>
  <c r="AM188" i="1" s="1"/>
  <c r="AJ125" i="1"/>
  <c r="AJ127" i="1" s="1"/>
  <c r="AZ140" i="1"/>
  <c r="AZ158" i="1" s="1"/>
  <c r="AP104" i="1"/>
  <c r="AP181" i="1" s="1"/>
  <c r="BD22" i="1"/>
  <c r="BD15" i="1" s="1"/>
  <c r="BA34" i="1"/>
  <c r="AZ13" i="1"/>
  <c r="AM91" i="1"/>
  <c r="AT31" i="1"/>
  <c r="AT29" i="1" s="1"/>
  <c r="AT159" i="1"/>
  <c r="BN91" i="1"/>
  <c r="AM116" i="1"/>
  <c r="AM117" i="1" s="1"/>
  <c r="AR46" i="1"/>
  <c r="AO160" i="1"/>
  <c r="AN90" i="1"/>
  <c r="AN91" i="1" s="1"/>
  <c r="BA17" i="1"/>
  <c r="BA13" i="1" s="1"/>
  <c r="BA12" i="1"/>
  <c r="BA134" i="1"/>
  <c r="BA140" i="1" s="1"/>
  <c r="BA158" i="1" s="1"/>
  <c r="BB11" i="1"/>
  <c r="BB16" i="1"/>
  <c r="AU35" i="1"/>
  <c r="AR185" i="1"/>
  <c r="AQ67" i="1"/>
  <c r="AQ87" i="1"/>
  <c r="AQ88" i="1" s="1"/>
  <c r="AR66" i="1"/>
  <c r="AP85" i="1"/>
  <c r="AP79" i="1" s="1"/>
  <c r="AL92" i="1"/>
  <c r="AL176" i="1" s="1"/>
  <c r="AJ152" i="1"/>
  <c r="AK150" i="1"/>
  <c r="AK151" i="1" s="1"/>
  <c r="AK182" i="1" s="1"/>
  <c r="AQ101" i="1"/>
  <c r="AR98" i="1" s="1"/>
  <c r="AQ102" i="1"/>
  <c r="AQ103" i="1" s="1"/>
  <c r="AU107" i="1"/>
  <c r="AU110" i="1" s="1"/>
  <c r="AT112" i="1"/>
  <c r="AT113" i="1" s="1"/>
  <c r="AT71" i="1"/>
  <c r="AR114" i="1" l="1"/>
  <c r="AZ76" i="1"/>
  <c r="AY169" i="1"/>
  <c r="AK180" i="1"/>
  <c r="BK177" i="1"/>
  <c r="BN188" i="1"/>
  <c r="G206" i="1" s="1"/>
  <c r="J206" i="1" s="1"/>
  <c r="AM192" i="1"/>
  <c r="BN192" i="1" s="1"/>
  <c r="AN157" i="1"/>
  <c r="AN163" i="1" s="1"/>
  <c r="AN188" i="1" s="1"/>
  <c r="AJ178" i="1"/>
  <c r="AQ104" i="1"/>
  <c r="AQ181" i="1" s="1"/>
  <c r="BA135" i="1"/>
  <c r="BB136" i="1" s="1"/>
  <c r="BE22" i="1"/>
  <c r="BE15" i="1" s="1"/>
  <c r="BB34" i="1"/>
  <c r="AU159" i="1"/>
  <c r="AU31" i="1"/>
  <c r="AU29" i="1" s="1"/>
  <c r="AU45" i="1" s="1"/>
  <c r="AU46" i="1" s="1"/>
  <c r="AT45" i="1"/>
  <c r="AO90" i="1"/>
  <c r="AO91" i="1" s="1"/>
  <c r="AP160" i="1"/>
  <c r="BB134" i="1"/>
  <c r="BB17" i="1"/>
  <c r="BB13" i="1" s="1"/>
  <c r="BB12" i="1"/>
  <c r="BC11" i="1"/>
  <c r="BC134" i="1" s="1"/>
  <c r="BC135" i="1" s="1"/>
  <c r="BD136" i="1" s="1"/>
  <c r="BC16" i="1"/>
  <c r="AR67" i="1"/>
  <c r="AR87" i="1"/>
  <c r="AR88" i="1" s="1"/>
  <c r="AV35" i="1"/>
  <c r="AQ85" i="1"/>
  <c r="AQ79" i="1" s="1"/>
  <c r="AK152" i="1"/>
  <c r="AL150" i="1"/>
  <c r="AL151" i="1" s="1"/>
  <c r="AL182" i="1" s="1"/>
  <c r="AM92" i="1"/>
  <c r="AM176" i="1" s="1"/>
  <c r="AV107" i="1"/>
  <c r="AV110" i="1" s="1"/>
  <c r="AU112" i="1"/>
  <c r="AU113" i="1" s="1"/>
  <c r="AR102" i="1"/>
  <c r="AR103" i="1" s="1"/>
  <c r="AR101" i="1"/>
  <c r="AS98" i="1" s="1"/>
  <c r="AU71" i="1"/>
  <c r="AS114" i="1" l="1"/>
  <c r="BA76" i="1"/>
  <c r="AZ169" i="1"/>
  <c r="AL180" i="1"/>
  <c r="AK125" i="1"/>
  <c r="AK127" i="1" s="1"/>
  <c r="AJ175" i="1"/>
  <c r="AJ174" i="1" s="1"/>
  <c r="AN192" i="1"/>
  <c r="AO157" i="1"/>
  <c r="AO163" i="1" s="1"/>
  <c r="AO188" i="1" s="1"/>
  <c r="BB140" i="1"/>
  <c r="BB158" i="1" s="1"/>
  <c r="AR104" i="1"/>
  <c r="AR181" i="1" s="1"/>
  <c r="BF22" i="1"/>
  <c r="BF15" i="1" s="1"/>
  <c r="BC34" i="1"/>
  <c r="AV159" i="1"/>
  <c r="AV31" i="1"/>
  <c r="AV29" i="1" s="1"/>
  <c r="AV45" i="1" s="1"/>
  <c r="AV46" i="1" s="1"/>
  <c r="AT46" i="1"/>
  <c r="AP90" i="1"/>
  <c r="AP91" i="1" s="1"/>
  <c r="AQ160" i="1"/>
  <c r="BD16" i="1"/>
  <c r="BD11" i="1"/>
  <c r="BC17" i="1"/>
  <c r="BC13" i="1" s="1"/>
  <c r="BC12" i="1"/>
  <c r="BB135" i="1"/>
  <c r="BC136" i="1" s="1"/>
  <c r="BC140" i="1" s="1"/>
  <c r="BC158" i="1" s="1"/>
  <c r="AS66" i="1"/>
  <c r="AW35" i="1"/>
  <c r="AT185" i="1"/>
  <c r="AT66" i="1"/>
  <c r="AR85" i="1"/>
  <c r="AR79" i="1" s="1"/>
  <c r="BN92" i="1"/>
  <c r="AN92" i="1"/>
  <c r="AN176" i="1" s="1"/>
  <c r="AM150" i="1"/>
  <c r="AM151" i="1" s="1"/>
  <c r="AM182" i="1" s="1"/>
  <c r="AL152" i="1"/>
  <c r="AV71" i="1"/>
  <c r="AW107" i="1"/>
  <c r="AW110" i="1" s="1"/>
  <c r="AV112" i="1"/>
  <c r="AV113" i="1" s="1"/>
  <c r="AS102" i="1"/>
  <c r="AS101" i="1"/>
  <c r="AT114" i="1" l="1"/>
  <c r="BN114" i="1"/>
  <c r="BB76" i="1"/>
  <c r="BA169" i="1"/>
  <c r="AM180" i="1"/>
  <c r="AO192" i="1"/>
  <c r="AP157" i="1"/>
  <c r="AP163" i="1" s="1"/>
  <c r="AP188" i="1" s="1"/>
  <c r="AS85" i="1"/>
  <c r="AS79" i="1" s="1"/>
  <c r="AS103" i="1"/>
  <c r="BN103" i="1" s="1"/>
  <c r="BG22" i="1"/>
  <c r="BG15" i="1" s="1"/>
  <c r="BD34" i="1"/>
  <c r="AW159" i="1"/>
  <c r="AW31" i="1"/>
  <c r="AW29" i="1" s="1"/>
  <c r="AW45" i="1" s="1"/>
  <c r="AW46" i="1" s="1"/>
  <c r="AQ90" i="1"/>
  <c r="AQ91" i="1" s="1"/>
  <c r="AR160" i="1"/>
  <c r="BE11" i="1"/>
  <c r="BE134" i="1" s="1"/>
  <c r="BE135" i="1" s="1"/>
  <c r="BF136" i="1" s="1"/>
  <c r="BE16" i="1"/>
  <c r="BD134" i="1"/>
  <c r="BD140" i="1" s="1"/>
  <c r="BD158" i="1" s="1"/>
  <c r="BD17" i="1"/>
  <c r="BD13" i="1" s="1"/>
  <c r="BD12" i="1"/>
  <c r="AT87" i="1"/>
  <c r="AT88" i="1" s="1"/>
  <c r="AT67" i="1"/>
  <c r="AS67" i="1"/>
  <c r="AS87" i="1"/>
  <c r="AS88" i="1" s="1"/>
  <c r="AS185" i="1"/>
  <c r="AX35" i="1"/>
  <c r="AN150" i="1"/>
  <c r="AN151" i="1" s="1"/>
  <c r="AN182" i="1" s="1"/>
  <c r="AM152" i="1"/>
  <c r="AO92" i="1"/>
  <c r="AO176" i="1" s="1"/>
  <c r="BN101" i="1"/>
  <c r="AT98" i="1"/>
  <c r="AX107" i="1"/>
  <c r="AX110" i="1" s="1"/>
  <c r="AW112" i="1"/>
  <c r="AW113" i="1" s="1"/>
  <c r="AW71" i="1"/>
  <c r="AS160" i="1" l="1"/>
  <c r="AS157" i="1" s="1"/>
  <c r="AS163" i="1" s="1"/>
  <c r="AS188" i="1" s="1"/>
  <c r="AU114" i="1"/>
  <c r="BC76" i="1"/>
  <c r="BB169" i="1"/>
  <c r="AL125" i="1"/>
  <c r="AL127" i="1" s="1"/>
  <c r="AK178" i="1"/>
  <c r="AK175" i="1" s="1"/>
  <c r="AK174" i="1" s="1"/>
  <c r="AN180" i="1"/>
  <c r="AP192" i="1"/>
  <c r="AQ157" i="1"/>
  <c r="AQ163" i="1" s="1"/>
  <c r="AQ188" i="1" s="1"/>
  <c r="BN85" i="1"/>
  <c r="AS104" i="1"/>
  <c r="AS181" i="1" s="1"/>
  <c r="BH22" i="1"/>
  <c r="BH15" i="1" s="1"/>
  <c r="BE34" i="1"/>
  <c r="AX159" i="1"/>
  <c r="AX31" i="1"/>
  <c r="AX29" i="1" s="1"/>
  <c r="AX45" i="1" s="1"/>
  <c r="AX46" i="1" s="1"/>
  <c r="AR90" i="1"/>
  <c r="AR91" i="1" s="1"/>
  <c r="AS90" i="1"/>
  <c r="AS91" i="1" s="1"/>
  <c r="BE17" i="1"/>
  <c r="BE12" i="1"/>
  <c r="BD135" i="1"/>
  <c r="BE136" i="1" s="1"/>
  <c r="BE140" i="1" s="1"/>
  <c r="BE158" i="1" s="1"/>
  <c r="BF11" i="1"/>
  <c r="BF16" i="1"/>
  <c r="AY35" i="1"/>
  <c r="AU66" i="1"/>
  <c r="AV185" i="1"/>
  <c r="AV66" i="1"/>
  <c r="AP92" i="1"/>
  <c r="AP176" i="1" s="1"/>
  <c r="AO150" i="1"/>
  <c r="AO151" i="1" s="1"/>
  <c r="AO182" i="1" s="1"/>
  <c r="AN152" i="1"/>
  <c r="AX71" i="1"/>
  <c r="AX112" i="1"/>
  <c r="AX113" i="1" s="1"/>
  <c r="AY107" i="1"/>
  <c r="AY110" i="1" s="1"/>
  <c r="AY119" i="1" s="1"/>
  <c r="AT101" i="1"/>
  <c r="AU98" i="1" s="1"/>
  <c r="AT102" i="1"/>
  <c r="AT103" i="1" s="1"/>
  <c r="AV114" i="1" l="1"/>
  <c r="BD76" i="1"/>
  <c r="BC169" i="1"/>
  <c r="AL178" i="1"/>
  <c r="AL175" i="1" s="1"/>
  <c r="AL174" i="1" s="1"/>
  <c r="AO180" i="1"/>
  <c r="AS192" i="1"/>
  <c r="AQ192" i="1"/>
  <c r="AR157" i="1"/>
  <c r="AR163" i="1" s="1"/>
  <c r="AR188" i="1" s="1"/>
  <c r="AS116" i="1"/>
  <c r="BN116" i="1" s="1"/>
  <c r="AT104" i="1"/>
  <c r="AT181" i="1" s="1"/>
  <c r="BE13" i="1"/>
  <c r="BI22" i="1"/>
  <c r="BI15" i="1" s="1"/>
  <c r="BF34" i="1"/>
  <c r="AY159" i="1"/>
  <c r="AZ35" i="1"/>
  <c r="AY31" i="1"/>
  <c r="AY29" i="1" s="1"/>
  <c r="BF134" i="1"/>
  <c r="BG16" i="1"/>
  <c r="BG11" i="1"/>
  <c r="BF17" i="1"/>
  <c r="BF13" i="1" s="1"/>
  <c r="BF12" i="1"/>
  <c r="AV87" i="1"/>
  <c r="AV88" i="1" s="1"/>
  <c r="AV67" i="1"/>
  <c r="AU185" i="1"/>
  <c r="AW185" i="1"/>
  <c r="AU87" i="1"/>
  <c r="AU88" i="1" s="1"/>
  <c r="AU67" i="1"/>
  <c r="AW66" i="1"/>
  <c r="BO35" i="1"/>
  <c r="AT85" i="1"/>
  <c r="AP150" i="1"/>
  <c r="AP151" i="1" s="1"/>
  <c r="AP182" i="1" s="1"/>
  <c r="AO152" i="1"/>
  <c r="AQ92" i="1"/>
  <c r="AQ176" i="1" s="1"/>
  <c r="AY112" i="1"/>
  <c r="AY113" i="1" s="1"/>
  <c r="AZ107" i="1"/>
  <c r="AZ110" i="1" s="1"/>
  <c r="AY71" i="1"/>
  <c r="AZ71" i="1" s="1"/>
  <c r="BA71" i="1" s="1"/>
  <c r="BB71" i="1" s="1"/>
  <c r="BC71" i="1" s="1"/>
  <c r="BD71" i="1" s="1"/>
  <c r="BE71" i="1" s="1"/>
  <c r="BF71" i="1" s="1"/>
  <c r="BG71" i="1" s="1"/>
  <c r="BH71" i="1" s="1"/>
  <c r="BI71" i="1" s="1"/>
  <c r="BJ71" i="1" s="1"/>
  <c r="BK71" i="1" s="1"/>
  <c r="AU102" i="1"/>
  <c r="AU103" i="1" s="1"/>
  <c r="AU101" i="1"/>
  <c r="AV98" i="1" s="1"/>
  <c r="AT79" i="1" l="1"/>
  <c r="AT160" i="1" s="1"/>
  <c r="AT157" i="1" s="1"/>
  <c r="AT163" i="1" s="1"/>
  <c r="AT188" i="1" s="1"/>
  <c r="AW114" i="1"/>
  <c r="BE76" i="1"/>
  <c r="BD169" i="1"/>
  <c r="AM125" i="1"/>
  <c r="AM127" i="1" s="1"/>
  <c r="AP180" i="1"/>
  <c r="AR192" i="1"/>
  <c r="AS117" i="1"/>
  <c r="AU104" i="1"/>
  <c r="AU181" i="1" s="1"/>
  <c r="BJ22" i="1"/>
  <c r="BJ15" i="1" s="1"/>
  <c r="BG34" i="1"/>
  <c r="BA35" i="1"/>
  <c r="AZ159" i="1"/>
  <c r="AZ31" i="1"/>
  <c r="AY45" i="1"/>
  <c r="BO29" i="1"/>
  <c r="AT90" i="1"/>
  <c r="AT91" i="1" s="1"/>
  <c r="BF135" i="1"/>
  <c r="BG136" i="1" s="1"/>
  <c r="BF140" i="1"/>
  <c r="BF158" i="1" s="1"/>
  <c r="BG134" i="1"/>
  <c r="BG135" i="1" s="1"/>
  <c r="BH136" i="1" s="1"/>
  <c r="BG12" i="1"/>
  <c r="BG17" i="1"/>
  <c r="BG13" i="1" s="1"/>
  <c r="BH11" i="1"/>
  <c r="BH16" i="1"/>
  <c r="BO31" i="1"/>
  <c r="AW67" i="1"/>
  <c r="AW87" i="1"/>
  <c r="AW88" i="1" s="1"/>
  <c r="AU85" i="1"/>
  <c r="AU79" i="1" s="1"/>
  <c r="AR92" i="1"/>
  <c r="AR176" i="1" s="1"/>
  <c r="AP152" i="1"/>
  <c r="AQ150" i="1"/>
  <c r="AQ151" i="1" s="1"/>
  <c r="AQ182" i="1" s="1"/>
  <c r="AZ112" i="1"/>
  <c r="AZ113" i="1" s="1"/>
  <c r="BA107" i="1"/>
  <c r="BA110" i="1" s="1"/>
  <c r="AV101" i="1"/>
  <c r="AW98" i="1" s="1"/>
  <c r="AV102" i="1"/>
  <c r="AV103" i="1" s="1"/>
  <c r="AX114" i="1" l="1"/>
  <c r="BF76" i="1"/>
  <c r="BE169" i="1"/>
  <c r="AM178" i="1"/>
  <c r="AM175" i="1" s="1"/>
  <c r="AM174" i="1" s="1"/>
  <c r="AQ180" i="1"/>
  <c r="AT192" i="1"/>
  <c r="AV104" i="1"/>
  <c r="AV181" i="1" s="1"/>
  <c r="BK22" i="1"/>
  <c r="BH34" i="1"/>
  <c r="AZ29" i="1"/>
  <c r="AY46" i="1"/>
  <c r="AY66" i="1"/>
  <c r="BO45" i="1"/>
  <c r="BB35" i="1"/>
  <c r="BA159" i="1"/>
  <c r="BA31" i="1"/>
  <c r="BA29" i="1" s="1"/>
  <c r="AU160" i="1"/>
  <c r="BG140" i="1"/>
  <c r="BG158" i="1" s="1"/>
  <c r="BH12" i="1"/>
  <c r="BH17" i="1"/>
  <c r="BH13" i="1" s="1"/>
  <c r="BH134" i="1"/>
  <c r="BH140" i="1" s="1"/>
  <c r="BH158" i="1" s="1"/>
  <c r="BI16" i="1"/>
  <c r="BI11" i="1"/>
  <c r="AX66" i="1"/>
  <c r="AY185" i="1"/>
  <c r="AV85" i="1"/>
  <c r="AV79" i="1" s="1"/>
  <c r="AQ152" i="1"/>
  <c r="AR150" i="1"/>
  <c r="AR151" i="1" s="1"/>
  <c r="AR182" i="1" s="1"/>
  <c r="AS92" i="1"/>
  <c r="AS176" i="1" s="1"/>
  <c r="BB107" i="1"/>
  <c r="BB110" i="1" s="1"/>
  <c r="BA112" i="1"/>
  <c r="BA113" i="1" s="1"/>
  <c r="AW101" i="1"/>
  <c r="AX98" i="1" s="1"/>
  <c r="AW102" i="1"/>
  <c r="AW103" i="1" s="1"/>
  <c r="AV160" i="1" l="1"/>
  <c r="AV157" i="1" s="1"/>
  <c r="AV163" i="1" s="1"/>
  <c r="AV188" i="1" s="1"/>
  <c r="BI34" i="1"/>
  <c r="BK15" i="1"/>
  <c r="AY114" i="1"/>
  <c r="BG76" i="1"/>
  <c r="BF169" i="1"/>
  <c r="AN125" i="1"/>
  <c r="AN127" i="1" s="1"/>
  <c r="AR180" i="1"/>
  <c r="AW104" i="1"/>
  <c r="AW181" i="1" s="1"/>
  <c r="BP15" i="1"/>
  <c r="BQ15" i="1" s="1"/>
  <c r="BA45" i="1"/>
  <c r="BA185" i="1"/>
  <c r="AZ45" i="1"/>
  <c r="BO46" i="1"/>
  <c r="BQ45" i="1"/>
  <c r="BB159" i="1"/>
  <c r="BB31" i="1"/>
  <c r="BB29" i="1" s="1"/>
  <c r="BC35" i="1"/>
  <c r="AU90" i="1"/>
  <c r="AU91" i="1" s="1"/>
  <c r="AV90" i="1"/>
  <c r="AV91" i="1" s="1"/>
  <c r="BJ11" i="1"/>
  <c r="BJ134" i="1" s="1"/>
  <c r="BJ135" i="1" s="1"/>
  <c r="BK136" i="1" s="1"/>
  <c r="BJ16" i="1"/>
  <c r="BH135" i="1"/>
  <c r="BI136" i="1" s="1"/>
  <c r="BI134" i="1"/>
  <c r="BI135" i="1" s="1"/>
  <c r="BJ136" i="1" s="1"/>
  <c r="BI17" i="1"/>
  <c r="BI13" i="1" s="1"/>
  <c r="BI12" i="1"/>
  <c r="BK11" i="1"/>
  <c r="BK16" i="1"/>
  <c r="AX185" i="1"/>
  <c r="AY87" i="1"/>
  <c r="AY88" i="1" s="1"/>
  <c r="AY67" i="1"/>
  <c r="AX87" i="1"/>
  <c r="AX88" i="1" s="1"/>
  <c r="AX67" i="1"/>
  <c r="BO66" i="1"/>
  <c r="AW85" i="1"/>
  <c r="AT92" i="1"/>
  <c r="AT176" i="1" s="1"/>
  <c r="AS150" i="1"/>
  <c r="AS151" i="1" s="1"/>
  <c r="AS182" i="1" s="1"/>
  <c r="AR152" i="1"/>
  <c r="AX102" i="1"/>
  <c r="AX103" i="1" s="1"/>
  <c r="AX101" i="1"/>
  <c r="AY98" i="1" s="1"/>
  <c r="BB112" i="1"/>
  <c r="BB113" i="1" s="1"/>
  <c r="BC107" i="1"/>
  <c r="BC110" i="1" s="1"/>
  <c r="AW79" i="1" l="1"/>
  <c r="AW160" i="1" s="1"/>
  <c r="AW157" i="1" s="1"/>
  <c r="AW163" i="1" s="1"/>
  <c r="AW188" i="1" s="1"/>
  <c r="AZ114" i="1"/>
  <c r="BH76" i="1"/>
  <c r="BG169" i="1"/>
  <c r="AN178" i="1"/>
  <c r="AN175" i="1" s="1"/>
  <c r="AN174" i="1" s="1"/>
  <c r="AS180" i="1"/>
  <c r="AV192" i="1"/>
  <c r="AU157" i="1"/>
  <c r="AU163" i="1" s="1"/>
  <c r="AU188" i="1" s="1"/>
  <c r="BP16" i="1"/>
  <c r="BP11" i="1"/>
  <c r="D213" i="1" s="1"/>
  <c r="AX104" i="1"/>
  <c r="AX181" i="1" s="1"/>
  <c r="BB185" i="1"/>
  <c r="BB45" i="1"/>
  <c r="BA66" i="1"/>
  <c r="BA46" i="1"/>
  <c r="AZ185" i="1"/>
  <c r="BD35" i="1"/>
  <c r="BC159" i="1"/>
  <c r="BC31" i="1"/>
  <c r="BC29" i="1" s="1"/>
  <c r="AZ66" i="1"/>
  <c r="AZ46" i="1"/>
  <c r="AW90" i="1"/>
  <c r="AW91" i="1" s="1"/>
  <c r="BJ140" i="1"/>
  <c r="BJ158" i="1" s="1"/>
  <c r="BJ17" i="1"/>
  <c r="BJ13" i="1" s="1"/>
  <c r="BJ12" i="1"/>
  <c r="BK17" i="1"/>
  <c r="BK12" i="1"/>
  <c r="BK134" i="1"/>
  <c r="BK140" i="1" s="1"/>
  <c r="BK158" i="1" s="1"/>
  <c r="C4" i="1"/>
  <c r="BI140" i="1"/>
  <c r="BI158" i="1" s="1"/>
  <c r="BO87" i="1"/>
  <c r="H212" i="1" s="1"/>
  <c r="AX85" i="1"/>
  <c r="AX79" i="1" s="1"/>
  <c r="AT150" i="1"/>
  <c r="AT151" i="1" s="1"/>
  <c r="AT182" i="1" s="1"/>
  <c r="AS152" i="1"/>
  <c r="AU92" i="1"/>
  <c r="AU176" i="1" s="1"/>
  <c r="BC112" i="1"/>
  <c r="BC113" i="1" s="1"/>
  <c r="BD107" i="1"/>
  <c r="BD110" i="1" s="1"/>
  <c r="AY102" i="1"/>
  <c r="AY103" i="1" s="1"/>
  <c r="AY101" i="1"/>
  <c r="AZ98" i="1" s="1"/>
  <c r="BA114" i="1" l="1"/>
  <c r="BI76" i="1"/>
  <c r="BH169" i="1"/>
  <c r="AO125" i="1"/>
  <c r="AO178" i="1" s="1"/>
  <c r="AO175" i="1" s="1"/>
  <c r="AO174" i="1" s="1"/>
  <c r="AT180" i="1"/>
  <c r="AU192" i="1"/>
  <c r="AW192" i="1"/>
  <c r="BQ11" i="1"/>
  <c r="BP12" i="1"/>
  <c r="AY104" i="1"/>
  <c r="AY181" i="1" s="1"/>
  <c r="BK13" i="1"/>
  <c r="BP13" i="1" s="1"/>
  <c r="BP17" i="1"/>
  <c r="BC45" i="1"/>
  <c r="BB46" i="1"/>
  <c r="BB66" i="1"/>
  <c r="BD159" i="1"/>
  <c r="BE35" i="1"/>
  <c r="BD31" i="1"/>
  <c r="BD29" i="1" s="1"/>
  <c r="AZ67" i="1"/>
  <c r="AZ87" i="1"/>
  <c r="BA87" i="1"/>
  <c r="BA88" i="1" s="1"/>
  <c r="BA67" i="1"/>
  <c r="AX160" i="1"/>
  <c r="F4" i="1"/>
  <c r="C2" i="1"/>
  <c r="BK135" i="1"/>
  <c r="AY85" i="1"/>
  <c r="AY79" i="1" s="1"/>
  <c r="AV92" i="1"/>
  <c r="AV176" i="1" s="1"/>
  <c r="AT152" i="1"/>
  <c r="AU150" i="1"/>
  <c r="AU151" i="1" s="1"/>
  <c r="AU182" i="1" s="1"/>
  <c r="BE107" i="1"/>
  <c r="BE110" i="1" s="1"/>
  <c r="BD112" i="1"/>
  <c r="BD113" i="1" s="1"/>
  <c r="AZ102" i="1"/>
  <c r="AZ103" i="1" s="1"/>
  <c r="AZ101" i="1"/>
  <c r="BA98" i="1" s="1"/>
  <c r="BB114" i="1" l="1"/>
  <c r="BJ76" i="1"/>
  <c r="BI169" i="1"/>
  <c r="AO127" i="1"/>
  <c r="AP125" i="1"/>
  <c r="AP178" i="1" s="1"/>
  <c r="AP175" i="1" s="1"/>
  <c r="AP174" i="1" s="1"/>
  <c r="AU180" i="1"/>
  <c r="AZ104" i="1"/>
  <c r="AZ181" i="1" s="1"/>
  <c r="AZ88" i="1"/>
  <c r="BE159" i="1"/>
  <c r="BF35" i="1"/>
  <c r="BE31" i="1"/>
  <c r="BE29" i="1" s="1"/>
  <c r="BD45" i="1"/>
  <c r="BD185" i="1"/>
  <c r="BC185" i="1"/>
  <c r="BB87" i="1"/>
  <c r="BB88" i="1" s="1"/>
  <c r="BB67" i="1"/>
  <c r="BC66" i="1"/>
  <c r="BC46" i="1"/>
  <c r="AX90" i="1"/>
  <c r="AX91" i="1" s="1"/>
  <c r="AZ85" i="1"/>
  <c r="AZ79" i="1" s="1"/>
  <c r="AU152" i="1"/>
  <c r="AV150" i="1"/>
  <c r="AV151" i="1" s="1"/>
  <c r="AV182" i="1" s="1"/>
  <c r="AW92" i="1"/>
  <c r="AW176" i="1" s="1"/>
  <c r="BA101" i="1"/>
  <c r="BB98" i="1" s="1"/>
  <c r="BA102" i="1"/>
  <c r="BA103" i="1" s="1"/>
  <c r="BE112" i="1"/>
  <c r="BE113" i="1" s="1"/>
  <c r="BF107" i="1"/>
  <c r="BF110" i="1" s="1"/>
  <c r="BO79" i="1" l="1"/>
  <c r="AY160" i="1"/>
  <c r="BC114" i="1"/>
  <c r="BK76" i="1"/>
  <c r="BK169" i="1" s="1"/>
  <c r="BJ169" i="1"/>
  <c r="AP127" i="1"/>
  <c r="AQ125" i="1"/>
  <c r="AQ178" i="1" s="1"/>
  <c r="AQ175" i="1" s="1"/>
  <c r="AQ174" i="1" s="1"/>
  <c r="AV180" i="1"/>
  <c r="AX157" i="1"/>
  <c r="AX163" i="1" s="1"/>
  <c r="AX188" i="1" s="1"/>
  <c r="BA104" i="1"/>
  <c r="BA181" i="1" s="1"/>
  <c r="BE45" i="1"/>
  <c r="AY90" i="1"/>
  <c r="AY91" i="1" s="1"/>
  <c r="BF159" i="1"/>
  <c r="BG35" i="1"/>
  <c r="BF31" i="1"/>
  <c r="BF29" i="1" s="1"/>
  <c r="BC67" i="1"/>
  <c r="BC87" i="1"/>
  <c r="BD66" i="1"/>
  <c r="BD46" i="1"/>
  <c r="AZ160" i="1"/>
  <c r="BA85" i="1"/>
  <c r="BA79" i="1" s="1"/>
  <c r="AX92" i="1"/>
  <c r="AX176" i="1" s="1"/>
  <c r="AW150" i="1"/>
  <c r="AW151" i="1" s="1"/>
  <c r="AW182" i="1" s="1"/>
  <c r="AV152" i="1"/>
  <c r="BF112" i="1"/>
  <c r="BF113" i="1" s="1"/>
  <c r="BG107" i="1"/>
  <c r="BG110" i="1" s="1"/>
  <c r="BB101" i="1"/>
  <c r="BC98" i="1" s="1"/>
  <c r="BB102" i="1"/>
  <c r="BB103" i="1" s="1"/>
  <c r="BD114" i="1" l="1"/>
  <c r="AQ127" i="1"/>
  <c r="AR125" i="1"/>
  <c r="AW180" i="1"/>
  <c r="AX192" i="1"/>
  <c r="AZ157" i="1"/>
  <c r="AZ163" i="1" s="1"/>
  <c r="AZ188" i="1" s="1"/>
  <c r="AY157" i="1"/>
  <c r="AY163" i="1" s="1"/>
  <c r="AY188" i="1" s="1"/>
  <c r="BB104" i="1"/>
  <c r="BB181" i="1" s="1"/>
  <c r="BG159" i="1"/>
  <c r="BH35" i="1"/>
  <c r="BG31" i="1"/>
  <c r="BG29" i="1" s="1"/>
  <c r="BC88" i="1"/>
  <c r="BE185" i="1"/>
  <c r="BO90" i="1"/>
  <c r="E212" i="1" s="1"/>
  <c r="F212" i="1" s="1"/>
  <c r="BE66" i="1"/>
  <c r="BE46" i="1"/>
  <c r="BD67" i="1"/>
  <c r="BD87" i="1"/>
  <c r="BD88" i="1" s="1"/>
  <c r="BF45" i="1"/>
  <c r="BF185" i="1"/>
  <c r="BA160" i="1"/>
  <c r="AZ90" i="1"/>
  <c r="AZ91" i="1" s="1"/>
  <c r="BB85" i="1"/>
  <c r="BB79" i="1" s="1"/>
  <c r="AX150" i="1"/>
  <c r="AX151" i="1" s="1"/>
  <c r="AX182" i="1" s="1"/>
  <c r="AW152" i="1"/>
  <c r="AY92" i="1"/>
  <c r="AY176" i="1" s="1"/>
  <c r="BC102" i="1"/>
  <c r="BC103" i="1" s="1"/>
  <c r="BC101" i="1"/>
  <c r="BD98" i="1" s="1"/>
  <c r="BH107" i="1"/>
  <c r="BH110" i="1" s="1"/>
  <c r="BG112" i="1"/>
  <c r="BG113" i="1" s="1"/>
  <c r="BE114" i="1" l="1"/>
  <c r="AR127" i="1"/>
  <c r="AR178" i="1"/>
  <c r="AR175" i="1" s="1"/>
  <c r="AR174" i="1" s="1"/>
  <c r="AX180" i="1"/>
  <c r="AZ192" i="1"/>
  <c r="AY192" i="1"/>
  <c r="BO192" i="1" s="1"/>
  <c r="BO188" i="1"/>
  <c r="H206" i="1" s="1"/>
  <c r="BA157" i="1"/>
  <c r="BA163" i="1" s="1"/>
  <c r="BA188" i="1" s="1"/>
  <c r="BC104" i="1"/>
  <c r="BC181" i="1" s="1"/>
  <c r="BG45" i="1"/>
  <c r="BH159" i="1"/>
  <c r="BI35" i="1"/>
  <c r="BH31" i="1"/>
  <c r="BH29" i="1" s="1"/>
  <c r="BF46" i="1"/>
  <c r="BF66" i="1"/>
  <c r="BE87" i="1"/>
  <c r="BE88" i="1" s="1"/>
  <c r="BE67" i="1"/>
  <c r="BB160" i="1"/>
  <c r="BA90" i="1"/>
  <c r="BA91" i="1" s="1"/>
  <c r="BC85" i="1"/>
  <c r="BC79" i="1" s="1"/>
  <c r="AZ92" i="1"/>
  <c r="AZ176" i="1" s="1"/>
  <c r="BO92" i="1"/>
  <c r="AX152" i="1"/>
  <c r="AY150" i="1"/>
  <c r="AY151" i="1" s="1"/>
  <c r="AY182" i="1" s="1"/>
  <c r="BH112" i="1"/>
  <c r="BH113" i="1" s="1"/>
  <c r="BI107" i="1"/>
  <c r="BI110" i="1" s="1"/>
  <c r="BD101" i="1"/>
  <c r="BE98" i="1" s="1"/>
  <c r="BD102" i="1"/>
  <c r="BD103" i="1" s="1"/>
  <c r="BF114" i="1" l="1"/>
  <c r="AS125" i="1"/>
  <c r="AS127" i="1" s="1"/>
  <c r="AY180" i="1"/>
  <c r="BA192" i="1"/>
  <c r="BB157" i="1"/>
  <c r="BB163" i="1" s="1"/>
  <c r="BB188" i="1" s="1"/>
  <c r="BD104" i="1"/>
  <c r="BD181" i="1" s="1"/>
  <c r="BI159" i="1"/>
  <c r="BJ35" i="1"/>
  <c r="BI31" i="1"/>
  <c r="BI29" i="1" s="1"/>
  <c r="BF67" i="1"/>
  <c r="BF87" i="1"/>
  <c r="BF88" i="1" s="1"/>
  <c r="BG185" i="1"/>
  <c r="BH45" i="1"/>
  <c r="BH185" i="1"/>
  <c r="BG46" i="1"/>
  <c r="BG66" i="1"/>
  <c r="BC160" i="1"/>
  <c r="BB90" i="1"/>
  <c r="BB91" i="1" s="1"/>
  <c r="BD85" i="1"/>
  <c r="BD79" i="1" s="1"/>
  <c r="AZ150" i="1"/>
  <c r="AZ151" i="1" s="1"/>
  <c r="AZ182" i="1" s="1"/>
  <c r="AY152" i="1"/>
  <c r="BA92" i="1"/>
  <c r="BA176" i="1" s="1"/>
  <c r="BE102" i="1"/>
  <c r="BE103" i="1" s="1"/>
  <c r="BE101" i="1"/>
  <c r="BF98" i="1" s="1"/>
  <c r="BI112" i="1"/>
  <c r="BI113" i="1" s="1"/>
  <c r="BJ107" i="1"/>
  <c r="BJ110" i="1" s="1"/>
  <c r="BG114" i="1" l="1"/>
  <c r="AS178" i="1"/>
  <c r="AS175" i="1" s="1"/>
  <c r="AS174" i="1" s="1"/>
  <c r="AZ180" i="1"/>
  <c r="BB192" i="1"/>
  <c r="BC157" i="1"/>
  <c r="BC163" i="1" s="1"/>
  <c r="BC188" i="1" s="1"/>
  <c r="BE104" i="1"/>
  <c r="BE181" i="1" s="1"/>
  <c r="BI45" i="1"/>
  <c r="BH66" i="1"/>
  <c r="BH46" i="1"/>
  <c r="BJ159" i="1"/>
  <c r="BK35" i="1"/>
  <c r="BJ31" i="1"/>
  <c r="BJ29" i="1" s="1"/>
  <c r="BG67" i="1"/>
  <c r="BG87" i="1"/>
  <c r="BD160" i="1"/>
  <c r="BC90" i="1"/>
  <c r="BC91" i="1" s="1"/>
  <c r="BE85" i="1"/>
  <c r="BE79" i="1" s="1"/>
  <c r="BB92" i="1"/>
  <c r="BB176" i="1" s="1"/>
  <c r="BA150" i="1"/>
  <c r="BA151" i="1" s="1"/>
  <c r="BA182" i="1" s="1"/>
  <c r="AZ152" i="1"/>
  <c r="BF101" i="1"/>
  <c r="BG98" i="1" s="1"/>
  <c r="BF102" i="1"/>
  <c r="BF103" i="1" s="1"/>
  <c r="BJ112" i="1"/>
  <c r="BJ113" i="1" s="1"/>
  <c r="BK107" i="1"/>
  <c r="BK110" i="1" s="1"/>
  <c r="BK119" i="1" s="1"/>
  <c r="BH114" i="1" l="1"/>
  <c r="AT125" i="1"/>
  <c r="AT127" i="1" s="1"/>
  <c r="BA180" i="1"/>
  <c r="BC192" i="1"/>
  <c r="BD157" i="1"/>
  <c r="BD163" i="1" s="1"/>
  <c r="BD188" i="1" s="1"/>
  <c r="BF104" i="1"/>
  <c r="BF181" i="1" s="1"/>
  <c r="BJ45" i="1"/>
  <c r="BJ185" i="1"/>
  <c r="BH67" i="1"/>
  <c r="BH87" i="1"/>
  <c r="BH88" i="1" s="1"/>
  <c r="BK31" i="1"/>
  <c r="BK159" i="1"/>
  <c r="BP35" i="1"/>
  <c r="BI66" i="1"/>
  <c r="BI46" i="1"/>
  <c r="BG88" i="1"/>
  <c r="BI185" i="1"/>
  <c r="BE160" i="1"/>
  <c r="BD90" i="1"/>
  <c r="BD91" i="1" s="1"/>
  <c r="BF85" i="1"/>
  <c r="BF79" i="1" s="1"/>
  <c r="BB150" i="1"/>
  <c r="BB151" i="1" s="1"/>
  <c r="BB182" i="1" s="1"/>
  <c r="BA152" i="1"/>
  <c r="BC92" i="1"/>
  <c r="BC176" i="1" s="1"/>
  <c r="BK112" i="1"/>
  <c r="BK113" i="1" s="1"/>
  <c r="BG102" i="1"/>
  <c r="BG103" i="1" s="1"/>
  <c r="BG101" i="1"/>
  <c r="BH98" i="1" s="1"/>
  <c r="BI114" i="1" l="1"/>
  <c r="AU125" i="1"/>
  <c r="AU127" i="1" s="1"/>
  <c r="BB180" i="1"/>
  <c r="BD192" i="1"/>
  <c r="BE157" i="1"/>
  <c r="BE163" i="1" s="1"/>
  <c r="BE188" i="1" s="1"/>
  <c r="BG104" i="1"/>
  <c r="BG181" i="1" s="1"/>
  <c r="BI87" i="1"/>
  <c r="BI88" i="1" s="1"/>
  <c r="BI67" i="1"/>
  <c r="BK29" i="1"/>
  <c r="BP31" i="1"/>
  <c r="BQ31" i="1" s="1"/>
  <c r="BJ66" i="1"/>
  <c r="BJ46" i="1"/>
  <c r="BF160" i="1"/>
  <c r="BE90" i="1"/>
  <c r="BE91" i="1" s="1"/>
  <c r="BG85" i="1"/>
  <c r="BG79" i="1" s="1"/>
  <c r="BD92" i="1"/>
  <c r="BD176" i="1" s="1"/>
  <c r="BB152" i="1"/>
  <c r="BC150" i="1"/>
  <c r="BC151" i="1" s="1"/>
  <c r="BC182" i="1" s="1"/>
  <c r="BH101" i="1"/>
  <c r="BI98" i="1" s="1"/>
  <c r="BH102" i="1"/>
  <c r="BH103" i="1" s="1"/>
  <c r="BJ114" i="1" l="1"/>
  <c r="AU178" i="1"/>
  <c r="AU175" i="1" s="1"/>
  <c r="AU174" i="1" s="1"/>
  <c r="AT178" i="1"/>
  <c r="AT175" i="1" s="1"/>
  <c r="AT174" i="1" s="1"/>
  <c r="BC180" i="1"/>
  <c r="BE192" i="1"/>
  <c r="BF157" i="1"/>
  <c r="BF163" i="1" s="1"/>
  <c r="BF188" i="1" s="1"/>
  <c r="BH104" i="1"/>
  <c r="BH181" i="1" s="1"/>
  <c r="BK45" i="1"/>
  <c r="BP29" i="1"/>
  <c r="BQ29" i="1" s="1"/>
  <c r="BJ67" i="1"/>
  <c r="BJ87" i="1"/>
  <c r="BJ88" i="1" s="1"/>
  <c r="BF90" i="1"/>
  <c r="BF91" i="1" s="1"/>
  <c r="BG160" i="1"/>
  <c r="BH85" i="1"/>
  <c r="BH79" i="1" s="1"/>
  <c r="BE92" i="1"/>
  <c r="BE176" i="1" s="1"/>
  <c r="BD150" i="1"/>
  <c r="BD151" i="1" s="1"/>
  <c r="BD182" i="1" s="1"/>
  <c r="BC152" i="1"/>
  <c r="BI101" i="1"/>
  <c r="BJ98" i="1" s="1"/>
  <c r="BI102" i="1"/>
  <c r="BI103" i="1" s="1"/>
  <c r="BK114" i="1" l="1"/>
  <c r="AV125" i="1"/>
  <c r="BD180" i="1"/>
  <c r="BF192" i="1"/>
  <c r="BG157" i="1"/>
  <c r="BG163" i="1" s="1"/>
  <c r="BG188" i="1" s="1"/>
  <c r="BI104" i="1"/>
  <c r="BI181" i="1" s="1"/>
  <c r="BK185" i="1"/>
  <c r="BK46" i="1"/>
  <c r="BK66" i="1"/>
  <c r="BP45" i="1"/>
  <c r="BP46" i="1" s="1"/>
  <c r="BH160" i="1"/>
  <c r="BG90" i="1"/>
  <c r="BG91" i="1" s="1"/>
  <c r="BI85" i="1"/>
  <c r="BI79" i="1" s="1"/>
  <c r="BE150" i="1"/>
  <c r="BE151" i="1" s="1"/>
  <c r="BE182" i="1" s="1"/>
  <c r="BD152" i="1"/>
  <c r="BF92" i="1"/>
  <c r="BF176" i="1" s="1"/>
  <c r="BJ101" i="1"/>
  <c r="BK98" i="1" s="1"/>
  <c r="BJ102" i="1"/>
  <c r="BJ103" i="1" s="1"/>
  <c r="AV127" i="1" l="1"/>
  <c r="AV178" i="1"/>
  <c r="AV175" i="1" s="1"/>
  <c r="AV174" i="1" s="1"/>
  <c r="BE180" i="1"/>
  <c r="BG192" i="1"/>
  <c r="BH157" i="1"/>
  <c r="BH163" i="1" s="1"/>
  <c r="BH188" i="1" s="1"/>
  <c r="AW125" i="1"/>
  <c r="BJ104" i="1"/>
  <c r="BJ181" i="1" s="1"/>
  <c r="BK87" i="1"/>
  <c r="BK67" i="1"/>
  <c r="BP66" i="1"/>
  <c r="BI160" i="1"/>
  <c r="BH90" i="1"/>
  <c r="BH91" i="1" s="1"/>
  <c r="BJ85" i="1"/>
  <c r="BJ79" i="1" s="1"/>
  <c r="BG92" i="1"/>
  <c r="BG176" i="1" s="1"/>
  <c r="BF150" i="1"/>
  <c r="BF151" i="1" s="1"/>
  <c r="BF182" i="1" s="1"/>
  <c r="BE152" i="1"/>
  <c r="BK102" i="1"/>
  <c r="BK103" i="1" s="1"/>
  <c r="BK101" i="1"/>
  <c r="BF180" i="1" l="1"/>
  <c r="BH192" i="1"/>
  <c r="BI157" i="1"/>
  <c r="BI163" i="1" s="1"/>
  <c r="BI188" i="1" s="1"/>
  <c r="AW127" i="1"/>
  <c r="BK104" i="1"/>
  <c r="BK181" i="1" s="1"/>
  <c r="BK88" i="1"/>
  <c r="BP87" i="1"/>
  <c r="H213" i="1" s="1"/>
  <c r="BJ160" i="1"/>
  <c r="BI90" i="1"/>
  <c r="BI91" i="1" s="1"/>
  <c r="BK85" i="1"/>
  <c r="BK79" i="1" s="1"/>
  <c r="BF152" i="1"/>
  <c r="BG150" i="1"/>
  <c r="BG151" i="1" s="1"/>
  <c r="BG182" i="1" s="1"/>
  <c r="BH92" i="1"/>
  <c r="BH176" i="1" s="1"/>
  <c r="AW178" i="1" l="1"/>
  <c r="AW175" i="1" s="1"/>
  <c r="AW174" i="1" s="1"/>
  <c r="BG180" i="1"/>
  <c r="BI192" i="1"/>
  <c r="BJ157" i="1"/>
  <c r="BJ163" i="1" s="1"/>
  <c r="BJ188" i="1" s="1"/>
  <c r="AX125" i="1"/>
  <c r="BK160" i="1"/>
  <c r="BJ90" i="1"/>
  <c r="BI92" i="1"/>
  <c r="BI176" i="1" s="1"/>
  <c r="BH150" i="1"/>
  <c r="BH151" i="1" s="1"/>
  <c r="BH182" i="1" s="1"/>
  <c r="BG152" i="1"/>
  <c r="BH180" i="1" l="1"/>
  <c r="BJ192" i="1"/>
  <c r="BK157" i="1"/>
  <c r="BK163" i="1" s="1"/>
  <c r="BK188" i="1" s="1"/>
  <c r="AX127" i="1"/>
  <c r="BJ91" i="1"/>
  <c r="BK90" i="1"/>
  <c r="BK91" i="1" s="1"/>
  <c r="BP79" i="1"/>
  <c r="BH152" i="1"/>
  <c r="BI150" i="1"/>
  <c r="BI151" i="1" s="1"/>
  <c r="BI182" i="1" s="1"/>
  <c r="BJ92" i="1"/>
  <c r="BJ176" i="1" s="1"/>
  <c r="AX178" i="1" l="1"/>
  <c r="AX175" i="1" s="1"/>
  <c r="AX174" i="1" s="1"/>
  <c r="BI180" i="1"/>
  <c r="BK192" i="1"/>
  <c r="BP192" i="1" s="1"/>
  <c r="BP188" i="1"/>
  <c r="I206" i="1" s="1"/>
  <c r="AY125" i="1"/>
  <c r="BP90" i="1"/>
  <c r="E213" i="1" s="1"/>
  <c r="F213" i="1" s="1"/>
  <c r="BK92" i="1"/>
  <c r="BK176" i="1" s="1"/>
  <c r="BJ150" i="1"/>
  <c r="BJ151" i="1" s="1"/>
  <c r="BJ182" i="1" s="1"/>
  <c r="BI152" i="1"/>
  <c r="BL16" i="1"/>
  <c r="BL17" i="1"/>
  <c r="I135" i="1"/>
  <c r="BJ180" i="1" l="1"/>
  <c r="AY127" i="1"/>
  <c r="C5" i="1"/>
  <c r="C202" i="1" s="1"/>
  <c r="J136" i="1"/>
  <c r="J140" i="1" s="1"/>
  <c r="I13" i="1"/>
  <c r="BL13" i="1" s="1"/>
  <c r="BK150" i="1"/>
  <c r="BK151" i="1" s="1"/>
  <c r="BK182" i="1" s="1"/>
  <c r="BJ152" i="1"/>
  <c r="BP92" i="1"/>
  <c r="AY178" i="1" l="1"/>
  <c r="AY175" i="1" s="1"/>
  <c r="AY174" i="1" s="1"/>
  <c r="BK180" i="1"/>
  <c r="AZ125" i="1"/>
  <c r="F5" i="1"/>
  <c r="J158" i="1"/>
  <c r="BK152" i="1"/>
  <c r="J157" i="1" l="1"/>
  <c r="J163" i="1" s="1"/>
  <c r="AZ127" i="1"/>
  <c r="D12" i="1"/>
  <c r="BL12" i="1" s="1"/>
  <c r="D17" i="1"/>
  <c r="D135" i="1"/>
  <c r="AZ178" i="1" l="1"/>
  <c r="AZ175" i="1" s="1"/>
  <c r="AZ174" i="1" s="1"/>
  <c r="BA125" i="1"/>
  <c r="D138" i="1"/>
  <c r="E136" i="1"/>
  <c r="E140" i="1" s="1"/>
  <c r="D172" i="1" l="1"/>
  <c r="D168" i="1" s="1"/>
  <c r="BA127" i="1"/>
  <c r="E158" i="1"/>
  <c r="E157" i="1" s="1"/>
  <c r="BL140" i="1"/>
  <c r="D128" i="1"/>
  <c r="D139" i="1"/>
  <c r="D129" i="1" s="1"/>
  <c r="E137" i="1"/>
  <c r="E138" i="1" s="1"/>
  <c r="BA178" i="1" l="1"/>
  <c r="BA175" i="1" s="1"/>
  <c r="BA174" i="1" s="1"/>
  <c r="D166" i="1"/>
  <c r="BB125" i="1"/>
  <c r="E163" i="1"/>
  <c r="C163" i="1" s="1"/>
  <c r="E172" i="1"/>
  <c r="E139" i="1"/>
  <c r="E129" i="1" s="1"/>
  <c r="E128" i="1"/>
  <c r="F137" i="1"/>
  <c r="F138" i="1" s="1"/>
  <c r="E188" i="1" l="1"/>
  <c r="E164" i="1"/>
  <c r="E155" i="1" s="1"/>
  <c r="BB127" i="1"/>
  <c r="F128" i="1"/>
  <c r="F172" i="1"/>
  <c r="F139" i="1"/>
  <c r="F129" i="1" s="1"/>
  <c r="G137" i="1"/>
  <c r="G138" i="1" s="1"/>
  <c r="G172" i="1" s="1"/>
  <c r="BB178" i="1" l="1"/>
  <c r="BB175" i="1" s="1"/>
  <c r="BB174" i="1" s="1"/>
  <c r="E171" i="1"/>
  <c r="F156" i="1"/>
  <c r="F164" i="1" s="1"/>
  <c r="BC125" i="1"/>
  <c r="F188" i="1"/>
  <c r="G128" i="1"/>
  <c r="G139" i="1"/>
  <c r="G129" i="1" s="1"/>
  <c r="H137" i="1"/>
  <c r="H138" i="1" s="1"/>
  <c r="E189" i="1"/>
  <c r="E192" i="1"/>
  <c r="E168" i="1" l="1"/>
  <c r="E166" i="1" s="1"/>
  <c r="F155" i="1"/>
  <c r="F171" i="1"/>
  <c r="F168" i="1" s="1"/>
  <c r="F166" i="1" s="1"/>
  <c r="F192" i="1"/>
  <c r="BC127" i="1"/>
  <c r="G156" i="1"/>
  <c r="G164" i="1" s="1"/>
  <c r="G171" i="1" s="1"/>
  <c r="F189" i="1"/>
  <c r="H128" i="1"/>
  <c r="H139" i="1"/>
  <c r="H129" i="1" s="1"/>
  <c r="H172" i="1"/>
  <c r="I137" i="1"/>
  <c r="I138" i="1" s="1"/>
  <c r="E193" i="1"/>
  <c r="BC178" i="1" l="1"/>
  <c r="BC175" i="1" s="1"/>
  <c r="BC174" i="1" s="1"/>
  <c r="G155" i="1"/>
  <c r="G168" i="1"/>
  <c r="F193" i="1"/>
  <c r="BD125" i="1"/>
  <c r="H156" i="1"/>
  <c r="G188" i="1"/>
  <c r="I139" i="1"/>
  <c r="I129" i="1" s="1"/>
  <c r="I172" i="1"/>
  <c r="I128" i="1"/>
  <c r="J137" i="1"/>
  <c r="J138" i="1" s="1"/>
  <c r="G166" i="1" l="1"/>
  <c r="G189" i="1"/>
  <c r="BD127" i="1"/>
  <c r="H188" i="1"/>
  <c r="H164" i="1"/>
  <c r="G192" i="1"/>
  <c r="J128" i="1"/>
  <c r="J172" i="1"/>
  <c r="J139" i="1"/>
  <c r="J129" i="1" s="1"/>
  <c r="K137" i="1"/>
  <c r="K138" i="1" s="1"/>
  <c r="BD178" i="1" l="1"/>
  <c r="BD175" i="1" s="1"/>
  <c r="BD174" i="1" s="1"/>
  <c r="H192" i="1"/>
  <c r="I156" i="1"/>
  <c r="I164" i="1" s="1"/>
  <c r="H155" i="1"/>
  <c r="BE125" i="1"/>
  <c r="BE178" i="1" s="1"/>
  <c r="G193" i="1"/>
  <c r="H189" i="1"/>
  <c r="I188" i="1"/>
  <c r="H171" i="1"/>
  <c r="H168" i="1" s="1"/>
  <c r="H166" i="1" s="1"/>
  <c r="K172" i="1"/>
  <c r="K128" i="1"/>
  <c r="K139" i="1"/>
  <c r="K129" i="1" s="1"/>
  <c r="L137" i="1"/>
  <c r="L138" i="1" s="1"/>
  <c r="BF125" i="1" l="1"/>
  <c r="BE175" i="1"/>
  <c r="BE174" i="1" s="1"/>
  <c r="H193" i="1"/>
  <c r="I192" i="1"/>
  <c r="J156" i="1"/>
  <c r="J164" i="1" s="1"/>
  <c r="J155" i="1" s="1"/>
  <c r="I155" i="1"/>
  <c r="BE127" i="1"/>
  <c r="I189" i="1"/>
  <c r="J188" i="1"/>
  <c r="I171" i="1"/>
  <c r="I168" i="1" s="1"/>
  <c r="I166" i="1" s="1"/>
  <c r="L139" i="1"/>
  <c r="L129" i="1" s="1"/>
  <c r="L128" i="1"/>
  <c r="M137" i="1"/>
  <c r="M138" i="1" s="1"/>
  <c r="L172" i="1"/>
  <c r="BF178" i="1" l="1"/>
  <c r="BF175" i="1" s="1"/>
  <c r="BF174" i="1" s="1"/>
  <c r="BG125" i="1"/>
  <c r="BF127" i="1"/>
  <c r="I193" i="1"/>
  <c r="J192" i="1"/>
  <c r="J189" i="1"/>
  <c r="J171" i="1"/>
  <c r="J168" i="1" s="1"/>
  <c r="J166" i="1" s="1"/>
  <c r="K156" i="1"/>
  <c r="M139" i="1"/>
  <c r="M129" i="1" s="1"/>
  <c r="M172" i="1"/>
  <c r="M128" i="1"/>
  <c r="N137" i="1"/>
  <c r="N138" i="1" s="1"/>
  <c r="BG178" i="1" l="1"/>
  <c r="BG175" i="1" s="1"/>
  <c r="BG174" i="1" s="1"/>
  <c r="BH125" i="1"/>
  <c r="BG127" i="1"/>
  <c r="J193" i="1"/>
  <c r="K188" i="1"/>
  <c r="K164" i="1"/>
  <c r="K155" i="1" s="1"/>
  <c r="N172" i="1"/>
  <c r="N128" i="1"/>
  <c r="N139" i="1"/>
  <c r="N129" i="1" s="1"/>
  <c r="O137" i="1"/>
  <c r="O138" i="1" s="1"/>
  <c r="BH178" i="1" l="1"/>
  <c r="BH175" i="1" s="1"/>
  <c r="BH174" i="1" s="1"/>
  <c r="BI125" i="1"/>
  <c r="BH127" i="1"/>
  <c r="K192" i="1"/>
  <c r="K193" i="1" s="1"/>
  <c r="K189" i="1"/>
  <c r="L156" i="1"/>
  <c r="K171" i="1"/>
  <c r="K168" i="1" s="1"/>
  <c r="K166" i="1" s="1"/>
  <c r="O172" i="1"/>
  <c r="O128" i="1"/>
  <c r="O139" i="1"/>
  <c r="O129" i="1" s="1"/>
  <c r="P137" i="1"/>
  <c r="BI127" i="1" l="1"/>
  <c r="BI178" i="1"/>
  <c r="BI175" i="1" s="1"/>
  <c r="BI174" i="1" s="1"/>
  <c r="BJ125" i="1"/>
  <c r="L188" i="1"/>
  <c r="L164" i="1"/>
  <c r="L171" i="1" s="1"/>
  <c r="L168" i="1" s="1"/>
  <c r="L166" i="1" s="1"/>
  <c r="BL137" i="1"/>
  <c r="P138" i="1"/>
  <c r="BJ127" i="1" l="1"/>
  <c r="L189" i="1"/>
  <c r="L192" i="1"/>
  <c r="L193" i="1" s="1"/>
  <c r="L155" i="1"/>
  <c r="M156" i="1"/>
  <c r="P128" i="1"/>
  <c r="BL128" i="1" s="1"/>
  <c r="P172" i="1"/>
  <c r="BL138" i="1"/>
  <c r="P139" i="1"/>
  <c r="Q137" i="1"/>
  <c r="Q138" i="1" s="1"/>
  <c r="BJ178" i="1" l="1"/>
  <c r="BJ175" i="1" s="1"/>
  <c r="BJ174" i="1" s="1"/>
  <c r="BK125" i="1"/>
  <c r="BK127" i="1" s="1"/>
  <c r="M188" i="1"/>
  <c r="M164" i="1"/>
  <c r="N156" i="1" s="1"/>
  <c r="P129" i="1"/>
  <c r="BL129" i="1" s="1"/>
  <c r="BL139" i="1"/>
  <c r="Q172" i="1"/>
  <c r="Q128" i="1"/>
  <c r="Q139" i="1"/>
  <c r="Q129" i="1" s="1"/>
  <c r="R137" i="1"/>
  <c r="R138" i="1" s="1"/>
  <c r="M192" i="1" l="1"/>
  <c r="M193" i="1" s="1"/>
  <c r="M189" i="1"/>
  <c r="N188" i="1"/>
  <c r="N164" i="1"/>
  <c r="O156" i="1" s="1"/>
  <c r="M171" i="1"/>
  <c r="M168" i="1" s="1"/>
  <c r="M166" i="1" s="1"/>
  <c r="M155" i="1"/>
  <c r="R172" i="1"/>
  <c r="R139" i="1"/>
  <c r="R129" i="1" s="1"/>
  <c r="R128" i="1"/>
  <c r="S137" i="1"/>
  <c r="S138" i="1" s="1"/>
  <c r="BK178" i="1" l="1"/>
  <c r="BK175" i="1" s="1"/>
  <c r="C184" i="1" s="1"/>
  <c r="N192" i="1"/>
  <c r="N193" i="1" s="1"/>
  <c r="O188" i="1"/>
  <c r="O164" i="1"/>
  <c r="O171" i="1" s="1"/>
  <c r="O168" i="1" s="1"/>
  <c r="O166" i="1" s="1"/>
  <c r="N189" i="1"/>
  <c r="N171" i="1"/>
  <c r="N168" i="1" s="1"/>
  <c r="N166" i="1" s="1"/>
  <c r="N155" i="1"/>
  <c r="S128" i="1"/>
  <c r="S172" i="1"/>
  <c r="T137" i="1"/>
  <c r="T138" i="1" s="1"/>
  <c r="S139" i="1"/>
  <c r="S129" i="1" s="1"/>
  <c r="BK174" i="1" l="1"/>
  <c r="BL188" i="1"/>
  <c r="E206" i="1" s="1"/>
  <c r="C198" i="1" s="1"/>
  <c r="O189" i="1"/>
  <c r="P189" i="1" s="1"/>
  <c r="Q189" i="1" s="1"/>
  <c r="R189" i="1" s="1"/>
  <c r="S189" i="1" s="1"/>
  <c r="T189" i="1" s="1"/>
  <c r="U189" i="1" s="1"/>
  <c r="V189" i="1" s="1"/>
  <c r="W189" i="1" s="1"/>
  <c r="X189" i="1" s="1"/>
  <c r="Y189" i="1" s="1"/>
  <c r="Z189" i="1" s="1"/>
  <c r="AA189" i="1" s="1"/>
  <c r="AB189" i="1" s="1"/>
  <c r="AC189" i="1" s="1"/>
  <c r="AD189" i="1" s="1"/>
  <c r="AE189" i="1" s="1"/>
  <c r="AF189" i="1" s="1"/>
  <c r="AG189" i="1" s="1"/>
  <c r="AH189" i="1" s="1"/>
  <c r="AI189" i="1" s="1"/>
  <c r="AJ189" i="1" s="1"/>
  <c r="AK189" i="1" s="1"/>
  <c r="AL189" i="1" s="1"/>
  <c r="AM189" i="1" s="1"/>
  <c r="AN189" i="1" s="1"/>
  <c r="AO189" i="1" s="1"/>
  <c r="AP189" i="1" s="1"/>
  <c r="AQ189" i="1" s="1"/>
  <c r="AR189" i="1" s="1"/>
  <c r="AS189" i="1" s="1"/>
  <c r="AT189" i="1" s="1"/>
  <c r="AU189" i="1" s="1"/>
  <c r="AV189" i="1" s="1"/>
  <c r="AW189" i="1" s="1"/>
  <c r="AX189" i="1" s="1"/>
  <c r="AY189" i="1" s="1"/>
  <c r="AZ189" i="1" s="1"/>
  <c r="BA189" i="1" s="1"/>
  <c r="BB189" i="1" s="1"/>
  <c r="BC189" i="1" s="1"/>
  <c r="BD189" i="1" s="1"/>
  <c r="BE189" i="1" s="1"/>
  <c r="BF189" i="1" s="1"/>
  <c r="BG189" i="1" s="1"/>
  <c r="BH189" i="1" s="1"/>
  <c r="BI189" i="1" s="1"/>
  <c r="BJ189" i="1" s="1"/>
  <c r="BK189" i="1" s="1"/>
  <c r="O192" i="1"/>
  <c r="O155" i="1"/>
  <c r="BL155" i="1" s="1"/>
  <c r="P156" i="1"/>
  <c r="T172" i="1"/>
  <c r="T128" i="1"/>
  <c r="T139" i="1"/>
  <c r="T129" i="1" s="1"/>
  <c r="U137" i="1"/>
  <c r="U138" i="1" s="1"/>
  <c r="O193" i="1" l="1"/>
  <c r="P193" i="1" s="1"/>
  <c r="Q193" i="1" s="1"/>
  <c r="R193" i="1" s="1"/>
  <c r="S193" i="1" s="1"/>
  <c r="T193" i="1" s="1"/>
  <c r="U193" i="1" s="1"/>
  <c r="V193" i="1" s="1"/>
  <c r="W193" i="1" s="1"/>
  <c r="X193" i="1" s="1"/>
  <c r="Y193" i="1" s="1"/>
  <c r="Z193" i="1" s="1"/>
  <c r="AA193" i="1" s="1"/>
  <c r="AB193" i="1" s="1"/>
  <c r="AC193" i="1" s="1"/>
  <c r="AD193" i="1" s="1"/>
  <c r="AE193" i="1" s="1"/>
  <c r="AF193" i="1" s="1"/>
  <c r="AG193" i="1" s="1"/>
  <c r="AH193" i="1" s="1"/>
  <c r="AI193" i="1" s="1"/>
  <c r="AJ193" i="1" s="1"/>
  <c r="AK193" i="1" s="1"/>
  <c r="AL193" i="1" s="1"/>
  <c r="AM193" i="1" s="1"/>
  <c r="AN193" i="1" s="1"/>
  <c r="AO193" i="1" s="1"/>
  <c r="AP193" i="1" s="1"/>
  <c r="AQ193" i="1" s="1"/>
  <c r="AR193" i="1" s="1"/>
  <c r="AS193" i="1" s="1"/>
  <c r="AT193" i="1" s="1"/>
  <c r="AU193" i="1" s="1"/>
  <c r="AV193" i="1" s="1"/>
  <c r="AW193" i="1" s="1"/>
  <c r="AX193" i="1" s="1"/>
  <c r="AY193" i="1" s="1"/>
  <c r="AZ193" i="1" s="1"/>
  <c r="BA193" i="1" s="1"/>
  <c r="BB193" i="1" s="1"/>
  <c r="BC193" i="1" s="1"/>
  <c r="BD193" i="1" s="1"/>
  <c r="BE193" i="1" s="1"/>
  <c r="BF193" i="1" s="1"/>
  <c r="BG193" i="1" s="1"/>
  <c r="BH193" i="1" s="1"/>
  <c r="BI193" i="1" s="1"/>
  <c r="BJ193" i="1" s="1"/>
  <c r="BK193" i="1" s="1"/>
  <c r="BL192" i="1"/>
  <c r="P164" i="1"/>
  <c r="Q156" i="1" s="1"/>
  <c r="U128" i="1"/>
  <c r="U172" i="1"/>
  <c r="U139" i="1"/>
  <c r="U129" i="1" s="1"/>
  <c r="V137" i="1"/>
  <c r="V138" i="1" s="1"/>
  <c r="C196" i="1" l="1"/>
  <c r="C200" i="1"/>
  <c r="C8" i="1"/>
  <c r="Q164" i="1"/>
  <c r="Q171" i="1" s="1"/>
  <c r="Q168" i="1" s="1"/>
  <c r="Q166" i="1" s="1"/>
  <c r="P155" i="1"/>
  <c r="P171" i="1"/>
  <c r="P168" i="1" s="1"/>
  <c r="P166" i="1" s="1"/>
  <c r="V139" i="1"/>
  <c r="V129" i="1" s="1"/>
  <c r="V172" i="1"/>
  <c r="V128" i="1"/>
  <c r="W137" i="1"/>
  <c r="W138" i="1" s="1"/>
  <c r="C7" i="1" l="1"/>
  <c r="Q155" i="1"/>
  <c r="R156" i="1"/>
  <c r="R164" i="1" s="1"/>
  <c r="S156" i="1" s="1"/>
  <c r="W172" i="1"/>
  <c r="W139" i="1"/>
  <c r="W129" i="1" s="1"/>
  <c r="W128" i="1"/>
  <c r="X137" i="1"/>
  <c r="X138" i="1" s="1"/>
  <c r="R155" i="1" l="1"/>
  <c r="R171" i="1"/>
  <c r="R168" i="1" s="1"/>
  <c r="R166" i="1" s="1"/>
  <c r="S164" i="1"/>
  <c r="S171" i="1" s="1"/>
  <c r="S168" i="1" s="1"/>
  <c r="S166" i="1" s="1"/>
  <c r="X172" i="1"/>
  <c r="X139" i="1"/>
  <c r="X129" i="1" s="1"/>
  <c r="Y137" i="1"/>
  <c r="Y138" i="1" s="1"/>
  <c r="X128" i="1"/>
  <c r="T156" i="1" l="1"/>
  <c r="T164" i="1" s="1"/>
  <c r="U156" i="1" s="1"/>
  <c r="U164" i="1" s="1"/>
  <c r="U171" i="1" s="1"/>
  <c r="U168" i="1" s="1"/>
  <c r="U166" i="1" s="1"/>
  <c r="S155" i="1"/>
  <c r="Y128" i="1"/>
  <c r="Y172" i="1"/>
  <c r="Y139" i="1"/>
  <c r="Y129" i="1" s="1"/>
  <c r="Z137" i="1"/>
  <c r="Z138" i="1" s="1"/>
  <c r="T155" i="1" l="1"/>
  <c r="T171" i="1"/>
  <c r="T168" i="1" s="1"/>
  <c r="T166" i="1" s="1"/>
  <c r="V156" i="1"/>
  <c r="V164" i="1" s="1"/>
  <c r="V155" i="1" s="1"/>
  <c r="U155" i="1"/>
  <c r="Z139" i="1"/>
  <c r="Z129" i="1" s="1"/>
  <c r="Z172" i="1"/>
  <c r="Z128" i="1"/>
  <c r="AA137" i="1"/>
  <c r="AA138" i="1" s="1"/>
  <c r="W156" i="1" l="1"/>
  <c r="W164" i="1" s="1"/>
  <c r="X156" i="1" s="1"/>
  <c r="X164" i="1" s="1"/>
  <c r="V171" i="1"/>
  <c r="V168" i="1" s="1"/>
  <c r="V166" i="1" s="1"/>
  <c r="AA172" i="1"/>
  <c r="AA128" i="1"/>
  <c r="AA139" i="1"/>
  <c r="AA129" i="1" s="1"/>
  <c r="AB137" i="1"/>
  <c r="W171" i="1" l="1"/>
  <c r="W168" i="1" s="1"/>
  <c r="W166" i="1" s="1"/>
  <c r="W155" i="1"/>
  <c r="X171" i="1"/>
  <c r="X168" i="1" s="1"/>
  <c r="X166" i="1" s="1"/>
  <c r="Y156" i="1"/>
  <c r="Y164" i="1" s="1"/>
  <c r="X155" i="1"/>
  <c r="BM137" i="1"/>
  <c r="AB138" i="1"/>
  <c r="Z156" i="1" l="1"/>
  <c r="Z164" i="1" s="1"/>
  <c r="Y155" i="1"/>
  <c r="Y171" i="1"/>
  <c r="Y168" i="1" s="1"/>
  <c r="Y166" i="1" s="1"/>
  <c r="AB172" i="1"/>
  <c r="AB128" i="1"/>
  <c r="BM128" i="1" s="1"/>
  <c r="BM138" i="1"/>
  <c r="AC137" i="1"/>
  <c r="AC138" i="1" s="1"/>
  <c r="AB139" i="1"/>
  <c r="Z155" i="1" l="1"/>
  <c r="Z171" i="1"/>
  <c r="Z168" i="1" s="1"/>
  <c r="Z166" i="1" s="1"/>
  <c r="AA156" i="1"/>
  <c r="AA164" i="1" s="1"/>
  <c r="AC128" i="1"/>
  <c r="AC139" i="1"/>
  <c r="AC172" i="1"/>
  <c r="AD137" i="1"/>
  <c r="AD138" i="1" s="1"/>
  <c r="BM139" i="1"/>
  <c r="AB129" i="1"/>
  <c r="BM129" i="1" s="1"/>
  <c r="AA155" i="1" l="1"/>
  <c r="BM155" i="1" s="1"/>
  <c r="AA171" i="1"/>
  <c r="AA168" i="1" s="1"/>
  <c r="AA166" i="1" s="1"/>
  <c r="AB156" i="1"/>
  <c r="AB164" i="1" s="1"/>
  <c r="AD139" i="1"/>
  <c r="AD129" i="1" s="1"/>
  <c r="AD172" i="1"/>
  <c r="AD128" i="1"/>
  <c r="AE137" i="1"/>
  <c r="AE138" i="1" s="1"/>
  <c r="AC129" i="1"/>
  <c r="AB171" i="1" l="1"/>
  <c r="AB168" i="1" s="1"/>
  <c r="AB166" i="1" s="1"/>
  <c r="AB155" i="1"/>
  <c r="AC156" i="1"/>
  <c r="AC164" i="1" s="1"/>
  <c r="AE172" i="1"/>
  <c r="AE139" i="1"/>
  <c r="AE128" i="1"/>
  <c r="AF137" i="1"/>
  <c r="AF138" i="1" s="1"/>
  <c r="AC171" i="1" l="1"/>
  <c r="AC168" i="1" s="1"/>
  <c r="AC166" i="1" s="1"/>
  <c r="AD156" i="1"/>
  <c r="AD164" i="1" s="1"/>
  <c r="AC155" i="1"/>
  <c r="AF128" i="1"/>
  <c r="AF172" i="1"/>
  <c r="AF139" i="1"/>
  <c r="AF129" i="1" s="1"/>
  <c r="AG137" i="1"/>
  <c r="AG138" i="1" s="1"/>
  <c r="AE129" i="1"/>
  <c r="AD155" i="1" l="1"/>
  <c r="AD171" i="1"/>
  <c r="AD168" i="1" s="1"/>
  <c r="AD166" i="1" s="1"/>
  <c r="AE156" i="1"/>
  <c r="AE164" i="1" s="1"/>
  <c r="AG139" i="1"/>
  <c r="AG128" i="1"/>
  <c r="AG172" i="1"/>
  <c r="AH137" i="1"/>
  <c r="AH138" i="1" s="1"/>
  <c r="AE155" i="1" l="1"/>
  <c r="AE171" i="1"/>
  <c r="AE168" i="1" s="1"/>
  <c r="AE166" i="1" s="1"/>
  <c r="AF156" i="1"/>
  <c r="AF164" i="1" s="1"/>
  <c r="AH139" i="1"/>
  <c r="AH129" i="1" s="1"/>
  <c r="AH172" i="1"/>
  <c r="AH128" i="1"/>
  <c r="AI137" i="1"/>
  <c r="AI138" i="1" s="1"/>
  <c r="AG129" i="1"/>
  <c r="AF155" i="1" l="1"/>
  <c r="AF171" i="1"/>
  <c r="AF168" i="1" s="1"/>
  <c r="AF166" i="1" s="1"/>
  <c r="AG156" i="1"/>
  <c r="AG164" i="1" s="1"/>
  <c r="AI128" i="1"/>
  <c r="AI139" i="1"/>
  <c r="AI172" i="1"/>
  <c r="AJ137" i="1"/>
  <c r="AJ138" i="1" s="1"/>
  <c r="AG155" i="1" l="1"/>
  <c r="AG171" i="1"/>
  <c r="AG168" i="1" s="1"/>
  <c r="AG166" i="1" s="1"/>
  <c r="AH156" i="1"/>
  <c r="AH164" i="1" s="1"/>
  <c r="AJ172" i="1"/>
  <c r="AJ139" i="1"/>
  <c r="AJ129" i="1" s="1"/>
  <c r="AJ128" i="1"/>
  <c r="AK137" i="1"/>
  <c r="AK138" i="1" s="1"/>
  <c r="AI129" i="1"/>
  <c r="AH155" i="1" l="1"/>
  <c r="AI156" i="1"/>
  <c r="AI164" i="1" s="1"/>
  <c r="AH171" i="1"/>
  <c r="AH168" i="1" s="1"/>
  <c r="AH166" i="1" s="1"/>
  <c r="AK128" i="1"/>
  <c r="AK139" i="1"/>
  <c r="AK172" i="1"/>
  <c r="AL137" i="1"/>
  <c r="AL138" i="1" s="1"/>
  <c r="AI155" i="1" l="1"/>
  <c r="AI171" i="1"/>
  <c r="AI168" i="1" s="1"/>
  <c r="AI166" i="1" s="1"/>
  <c r="AJ156" i="1"/>
  <c r="AJ164" i="1" s="1"/>
  <c r="AL139" i="1"/>
  <c r="AL129" i="1" s="1"/>
  <c r="AL128" i="1"/>
  <c r="AL172" i="1"/>
  <c r="AM137" i="1"/>
  <c r="AM138" i="1" s="1"/>
  <c r="AK129" i="1"/>
  <c r="AJ155" i="1" l="1"/>
  <c r="AJ171" i="1"/>
  <c r="AJ168" i="1" s="1"/>
  <c r="AJ166" i="1" s="1"/>
  <c r="AK156" i="1"/>
  <c r="AK164" i="1" s="1"/>
  <c r="AM128" i="1"/>
  <c r="AM139" i="1"/>
  <c r="AM129" i="1" s="1"/>
  <c r="AM172" i="1"/>
  <c r="AN137" i="1"/>
  <c r="AN138" i="1" s="1"/>
  <c r="AK155" i="1" l="1"/>
  <c r="AK171" i="1"/>
  <c r="AK168" i="1" s="1"/>
  <c r="AK166" i="1" s="1"/>
  <c r="AL156" i="1"/>
  <c r="AL164" i="1" s="1"/>
  <c r="AN128" i="1"/>
  <c r="AN172" i="1"/>
  <c r="AN139" i="1"/>
  <c r="AN129" i="1" s="1"/>
  <c r="AO137" i="1"/>
  <c r="AO138" i="1" s="1"/>
  <c r="AL171" i="1" l="1"/>
  <c r="AL168" i="1" s="1"/>
  <c r="AL166" i="1" s="1"/>
  <c r="AL155" i="1"/>
  <c r="AM156" i="1"/>
  <c r="AM164" i="1" s="1"/>
  <c r="AO139" i="1"/>
  <c r="AO129" i="1" s="1"/>
  <c r="AO172" i="1"/>
  <c r="AO128" i="1"/>
  <c r="AP137" i="1"/>
  <c r="AP138" i="1" s="1"/>
  <c r="AM155" i="1" l="1"/>
  <c r="BN155" i="1" s="1"/>
  <c r="AM171" i="1"/>
  <c r="AM168" i="1" s="1"/>
  <c r="AM166" i="1" s="1"/>
  <c r="AN156" i="1"/>
  <c r="AN164" i="1" s="1"/>
  <c r="AP172" i="1"/>
  <c r="AP128" i="1"/>
  <c r="AP139" i="1"/>
  <c r="AP129" i="1" s="1"/>
  <c r="AQ137" i="1"/>
  <c r="AQ138" i="1" s="1"/>
  <c r="AN171" i="1" l="1"/>
  <c r="AN168" i="1" s="1"/>
  <c r="AN166" i="1" s="1"/>
  <c r="AN155" i="1"/>
  <c r="AO156" i="1"/>
  <c r="AO164" i="1" s="1"/>
  <c r="AQ128" i="1"/>
  <c r="AQ172" i="1"/>
  <c r="AQ139" i="1"/>
  <c r="AQ129" i="1" s="1"/>
  <c r="AR137" i="1"/>
  <c r="AR138" i="1" s="1"/>
  <c r="AO155" i="1" l="1"/>
  <c r="AO171" i="1"/>
  <c r="AO168" i="1" s="1"/>
  <c r="AO166" i="1" s="1"/>
  <c r="AP156" i="1"/>
  <c r="AP164" i="1" s="1"/>
  <c r="AR172" i="1"/>
  <c r="AR128" i="1"/>
  <c r="AR139" i="1"/>
  <c r="AR129" i="1" s="1"/>
  <c r="AS137" i="1"/>
  <c r="AP155" i="1" l="1"/>
  <c r="AP171" i="1"/>
  <c r="AP168" i="1" s="1"/>
  <c r="AP166" i="1" s="1"/>
  <c r="AQ156" i="1"/>
  <c r="AQ164" i="1" s="1"/>
  <c r="BN137" i="1"/>
  <c r="AS138" i="1"/>
  <c r="AQ171" i="1" l="1"/>
  <c r="AQ168" i="1" s="1"/>
  <c r="AQ166" i="1" s="1"/>
  <c r="AQ155" i="1"/>
  <c r="AR156" i="1"/>
  <c r="AR164" i="1" s="1"/>
  <c r="AS172" i="1"/>
  <c r="AS139" i="1"/>
  <c r="BN138" i="1"/>
  <c r="AS128" i="1"/>
  <c r="BN128" i="1" s="1"/>
  <c r="AT137" i="1"/>
  <c r="AT138" i="1" s="1"/>
  <c r="AR155" i="1" l="1"/>
  <c r="AR171" i="1"/>
  <c r="AR168" i="1" s="1"/>
  <c r="AR166" i="1" s="1"/>
  <c r="AS156" i="1"/>
  <c r="AS164" i="1" s="1"/>
  <c r="AT128" i="1"/>
  <c r="AT172" i="1"/>
  <c r="AU137" i="1"/>
  <c r="AU138" i="1" s="1"/>
  <c r="AT139" i="1"/>
  <c r="AT129" i="1" s="1"/>
  <c r="AS129" i="1"/>
  <c r="BN129" i="1" s="1"/>
  <c r="BN139" i="1"/>
  <c r="AS155" i="1" l="1"/>
  <c r="AS171" i="1"/>
  <c r="AS168" i="1" s="1"/>
  <c r="AS166" i="1" s="1"/>
  <c r="AT156" i="1"/>
  <c r="AT164" i="1" s="1"/>
  <c r="AU172" i="1"/>
  <c r="AU139" i="1"/>
  <c r="AU129" i="1" s="1"/>
  <c r="AU128" i="1"/>
  <c r="AV137" i="1"/>
  <c r="AV138" i="1" s="1"/>
  <c r="AT171" i="1" l="1"/>
  <c r="AT168" i="1" s="1"/>
  <c r="AT166" i="1" s="1"/>
  <c r="AU156" i="1"/>
  <c r="AU164" i="1" s="1"/>
  <c r="AT155" i="1"/>
  <c r="AV128" i="1"/>
  <c r="AV172" i="1"/>
  <c r="AV139" i="1"/>
  <c r="AV129" i="1" s="1"/>
  <c r="AW137" i="1"/>
  <c r="AW138" i="1" s="1"/>
  <c r="AU171" i="1" l="1"/>
  <c r="AU168" i="1" s="1"/>
  <c r="AU166" i="1" s="1"/>
  <c r="AV156" i="1"/>
  <c r="AV164" i="1" s="1"/>
  <c r="AU155" i="1"/>
  <c r="AW128" i="1"/>
  <c r="AW172" i="1"/>
  <c r="AW139" i="1"/>
  <c r="AW129" i="1" s="1"/>
  <c r="AX137" i="1"/>
  <c r="AX138" i="1" s="1"/>
  <c r="AV155" i="1" l="1"/>
  <c r="AV171" i="1"/>
  <c r="AV168" i="1" s="1"/>
  <c r="AV166" i="1" s="1"/>
  <c r="AW156" i="1"/>
  <c r="AW164" i="1" s="1"/>
  <c r="AX128" i="1"/>
  <c r="AX172" i="1"/>
  <c r="AX139" i="1"/>
  <c r="AX129" i="1" s="1"/>
  <c r="AY137" i="1"/>
  <c r="AY138" i="1" s="1"/>
  <c r="AW155" i="1" l="1"/>
  <c r="AW171" i="1"/>
  <c r="AW168" i="1" s="1"/>
  <c r="AW166" i="1" s="1"/>
  <c r="AX156" i="1"/>
  <c r="AX164" i="1" s="1"/>
  <c r="AY128" i="1"/>
  <c r="AY172" i="1"/>
  <c r="AY139" i="1"/>
  <c r="AY129" i="1" s="1"/>
  <c r="AZ137" i="1"/>
  <c r="AZ138" i="1" s="1"/>
  <c r="AX155" i="1" l="1"/>
  <c r="AX171" i="1"/>
  <c r="AX168" i="1" s="1"/>
  <c r="AX166" i="1" s="1"/>
  <c r="AY156" i="1"/>
  <c r="AY164" i="1" s="1"/>
  <c r="AZ128" i="1"/>
  <c r="AZ172" i="1"/>
  <c r="AZ139" i="1"/>
  <c r="AZ129" i="1" s="1"/>
  <c r="BA137" i="1"/>
  <c r="BA138" i="1" s="1"/>
  <c r="AY155" i="1" l="1"/>
  <c r="BO155" i="1" s="1"/>
  <c r="AY171" i="1"/>
  <c r="AY168" i="1" s="1"/>
  <c r="AY166" i="1" s="1"/>
  <c r="AZ156" i="1"/>
  <c r="AZ164" i="1" s="1"/>
  <c r="BA172" i="1"/>
  <c r="BA128" i="1"/>
  <c r="BB137" i="1"/>
  <c r="BB138" i="1" s="1"/>
  <c r="BA139" i="1"/>
  <c r="BA129" i="1" s="1"/>
  <c r="AZ155" i="1" l="1"/>
  <c r="BA156" i="1"/>
  <c r="BA164" i="1" s="1"/>
  <c r="AZ171" i="1"/>
  <c r="AZ168" i="1" s="1"/>
  <c r="AZ166" i="1" s="1"/>
  <c r="BB172" i="1"/>
  <c r="BB128" i="1"/>
  <c r="BB139" i="1"/>
  <c r="BB129" i="1" s="1"/>
  <c r="BC137" i="1"/>
  <c r="BC138" i="1" s="1"/>
  <c r="BA171" i="1" l="1"/>
  <c r="BA168" i="1" s="1"/>
  <c r="BA166" i="1" s="1"/>
  <c r="BA155" i="1"/>
  <c r="BB156" i="1"/>
  <c r="BB164" i="1" s="1"/>
  <c r="BC172" i="1"/>
  <c r="BC139" i="1"/>
  <c r="BC129" i="1" s="1"/>
  <c r="BC128" i="1"/>
  <c r="BD137" i="1"/>
  <c r="BD138" i="1" s="1"/>
  <c r="BB171" i="1" l="1"/>
  <c r="BB168" i="1" s="1"/>
  <c r="BB166" i="1" s="1"/>
  <c r="BB155" i="1"/>
  <c r="BC156" i="1"/>
  <c r="BC164" i="1" s="1"/>
  <c r="BD128" i="1"/>
  <c r="BD139" i="1"/>
  <c r="BD129" i="1" s="1"/>
  <c r="BD172" i="1"/>
  <c r="BE137" i="1"/>
  <c r="BE138" i="1" s="1"/>
  <c r="BC171" i="1" l="1"/>
  <c r="BC168" i="1" s="1"/>
  <c r="BC166" i="1" s="1"/>
  <c r="BD156" i="1"/>
  <c r="BD164" i="1" s="1"/>
  <c r="BC155" i="1"/>
  <c r="BE128" i="1"/>
  <c r="BE172" i="1"/>
  <c r="BE139" i="1"/>
  <c r="BE129" i="1" s="1"/>
  <c r="BF137" i="1"/>
  <c r="BF138" i="1" s="1"/>
  <c r="BE156" i="1" l="1"/>
  <c r="BE164" i="1" s="1"/>
  <c r="BD171" i="1"/>
  <c r="BD168" i="1" s="1"/>
  <c r="BD166" i="1" s="1"/>
  <c r="BD155" i="1"/>
  <c r="BF172" i="1"/>
  <c r="BF128" i="1"/>
  <c r="BG137" i="1"/>
  <c r="BG138" i="1" s="1"/>
  <c r="BF139" i="1"/>
  <c r="BF129" i="1" s="1"/>
  <c r="BE155" i="1" l="1"/>
  <c r="BE171" i="1"/>
  <c r="BE168" i="1" s="1"/>
  <c r="BE166" i="1" s="1"/>
  <c r="BF156" i="1"/>
  <c r="BF164" i="1" s="1"/>
  <c r="BG128" i="1"/>
  <c r="BG139" i="1"/>
  <c r="BG129" i="1" s="1"/>
  <c r="BG172" i="1"/>
  <c r="BH137" i="1"/>
  <c r="BH138" i="1" s="1"/>
  <c r="BF155" i="1" l="1"/>
  <c r="BF171" i="1"/>
  <c r="BF168" i="1" s="1"/>
  <c r="BF166" i="1" s="1"/>
  <c r="BG156" i="1"/>
  <c r="BG164" i="1" s="1"/>
  <c r="BH128" i="1"/>
  <c r="BH172" i="1"/>
  <c r="BH139" i="1"/>
  <c r="BH129" i="1" s="1"/>
  <c r="BI137" i="1"/>
  <c r="BI138" i="1" s="1"/>
  <c r="BG155" i="1" l="1"/>
  <c r="BG171" i="1"/>
  <c r="BG168" i="1" s="1"/>
  <c r="BG166" i="1" s="1"/>
  <c r="BH156" i="1"/>
  <c r="BH164" i="1" s="1"/>
  <c r="BI128" i="1"/>
  <c r="BI172" i="1"/>
  <c r="BJ137" i="1"/>
  <c r="BJ138" i="1" s="1"/>
  <c r="BI139" i="1"/>
  <c r="BI129" i="1" s="1"/>
  <c r="BH155" i="1" l="1"/>
  <c r="BI156" i="1"/>
  <c r="BI164" i="1" s="1"/>
  <c r="BH171" i="1"/>
  <c r="BH168" i="1" s="1"/>
  <c r="BH166" i="1" s="1"/>
  <c r="BJ128" i="1"/>
  <c r="BJ172" i="1"/>
  <c r="BJ139" i="1"/>
  <c r="BJ129" i="1" s="1"/>
  <c r="BK137" i="1"/>
  <c r="BK138" i="1" s="1"/>
  <c r="BI171" i="1" l="1"/>
  <c r="BI168" i="1" s="1"/>
  <c r="BI166" i="1" s="1"/>
  <c r="BI155" i="1"/>
  <c r="BJ156" i="1"/>
  <c r="BJ164" i="1" s="1"/>
  <c r="BK172" i="1"/>
  <c r="BK128" i="1"/>
  <c r="BK139" i="1"/>
  <c r="BK129" i="1" s="1"/>
  <c r="BJ155" i="1" l="1"/>
  <c r="BJ171" i="1"/>
  <c r="BJ168" i="1" s="1"/>
  <c r="BJ166" i="1" s="1"/>
  <c r="BK156" i="1"/>
  <c r="BK164" i="1" l="1"/>
  <c r="C165" i="1" s="1"/>
  <c r="BK171" i="1" l="1"/>
  <c r="BK168" i="1" s="1"/>
  <c r="BK166" i="1" s="1"/>
  <c r="BK155" i="1"/>
  <c r="BP155" i="1" s="1"/>
</calcChain>
</file>

<file path=xl/comments1.xml><?xml version="1.0" encoding="utf-8"?>
<comments xmlns="http://schemas.openxmlformats.org/spreadsheetml/2006/main">
  <authors>
    <author/>
  </authors>
  <commentList>
    <comment ref="B129" authorId="0" shapeId="0">
      <text>
        <r>
          <rPr>
            <sz val="10"/>
            <color rgb="FF000000"/>
            <rFont val="Arial"/>
          </rPr>
          <t>Если минус, то это значает что мы пользуемся чужими деньгами (кредиторки больше).
Если плюс - значит пользуются нашими (дебиторки больше).</t>
        </r>
      </text>
    </comment>
    <comment ref="C132" authorId="0" shapeId="0">
      <text>
        <r>
          <rPr>
            <sz val="10"/>
            <color rgb="FF000000"/>
            <rFont val="Arial"/>
          </rPr>
          <t>Доля компаний (в %), которые нам платят нам с отсрочкой</t>
        </r>
      </text>
    </comment>
  </commentList>
</comments>
</file>

<file path=xl/sharedStrings.xml><?xml version="1.0" encoding="utf-8"?>
<sst xmlns="http://schemas.openxmlformats.org/spreadsheetml/2006/main" count="203" uniqueCount="186">
  <si>
    <t>- ячейки, значения в которых можно менять ( по столбцу С + закрашенные строки)</t>
  </si>
  <si>
    <t>Итого за 1 год:</t>
  </si>
  <si>
    <t>Итого за 2 год:</t>
  </si>
  <si>
    <t>Итого за 3 год:</t>
  </si>
  <si>
    <t>Итого за 4 год:</t>
  </si>
  <si>
    <t>Итого за 5 год:</t>
  </si>
  <si>
    <t>Всего</t>
  </si>
  <si>
    <t>Выручка, руб.</t>
  </si>
  <si>
    <t>Чистая прибыль, руб.</t>
  </si>
  <si>
    <t>Коэффициент дисконтирования</t>
  </si>
  <si>
    <t>Чистая Приведенная Стоимость (NPV)</t>
  </si>
  <si>
    <t>IRR</t>
  </si>
  <si>
    <t>Комментарии</t>
  </si>
  <si>
    <t>1. Общая выручка (без НДС)</t>
  </si>
  <si>
    <t>Справочно Выручка с НДС</t>
  </si>
  <si>
    <t>НДС</t>
  </si>
  <si>
    <t>без НДС</t>
  </si>
  <si>
    <t>Средняя стоимость техподдержки</t>
  </si>
  <si>
    <t>Средняя стоимость  внедрения</t>
  </si>
  <si>
    <t>Переменные расходы</t>
  </si>
  <si>
    <t>Без НДС</t>
  </si>
  <si>
    <t>Производственные подрядчики</t>
  </si>
  <si>
    <t>ПО</t>
  </si>
  <si>
    <t>Валовая прибыль</t>
  </si>
  <si>
    <t>Рентабельность по валовой прибыли Общая, руб</t>
  </si>
  <si>
    <t>Косвенные расходы (общие)</t>
  </si>
  <si>
    <t xml:space="preserve">   - Административные расходы</t>
  </si>
  <si>
    <t>Аренда офиса</t>
  </si>
  <si>
    <t>РКО</t>
  </si>
  <si>
    <t>Содержание офиса</t>
  </si>
  <si>
    <t>ДМС</t>
  </si>
  <si>
    <t xml:space="preserve">   - Коммерческие расходы</t>
  </si>
  <si>
    <t>Исследование рынка</t>
  </si>
  <si>
    <t>Маркетинг</t>
  </si>
  <si>
    <t>Рентабельность по операционной прибыли,%</t>
  </si>
  <si>
    <t>Срок использования, мес</t>
  </si>
  <si>
    <t>ОС: (Остаточная стоимость)</t>
  </si>
  <si>
    <t>Амортизация новое имущество</t>
  </si>
  <si>
    <t>Стоимость ОС и нематериальные активы</t>
  </si>
  <si>
    <t>Налог УСН</t>
  </si>
  <si>
    <t>Прочие внереализационные доходы / расходы</t>
  </si>
  <si>
    <t>Кредиты (проценты)</t>
  </si>
  <si>
    <t>Чистая прибыль</t>
  </si>
  <si>
    <t>Рентабельность по чистой прибыли,%</t>
  </si>
  <si>
    <t>Чистая прибыль накопленным итогом</t>
  </si>
  <si>
    <t>2. Финансовая деятельность</t>
  </si>
  <si>
    <t xml:space="preserve">Задолженность на начало периода </t>
  </si>
  <si>
    <t xml:space="preserve">Задолженность на конец периода </t>
  </si>
  <si>
    <t>Расчет процентов кредита (ставка)</t>
  </si>
  <si>
    <t xml:space="preserve">Оплата процентов по кредиту </t>
  </si>
  <si>
    <t>Сумма процентов нарастающим итогом</t>
  </si>
  <si>
    <t>Задолженность на начало периода</t>
  </si>
  <si>
    <t>Оплата тела кредита с учетом отсрочки</t>
  </si>
  <si>
    <t>Задолженность на конец периода</t>
  </si>
  <si>
    <t>% по кредиту</t>
  </si>
  <si>
    <t xml:space="preserve">Оплата процентов  </t>
  </si>
  <si>
    <t>Дивиденды собственикам</t>
  </si>
  <si>
    <t>Накопленным итогом</t>
  </si>
  <si>
    <t>Итого вложения</t>
  </si>
  <si>
    <t>3. Инвестиционная деятельность</t>
  </si>
  <si>
    <t>Приобретение ОС</t>
  </si>
  <si>
    <t>Продажа ОС, НМА</t>
  </si>
  <si>
    <t>Вложения в Инвестированный Капитал</t>
  </si>
  <si>
    <t>Процентная ставка по вложениям</t>
  </si>
  <si>
    <t>Инвестиционный Капитал накопленным итогом</t>
  </si>
  <si>
    <t>Проценты накопленным итогом</t>
  </si>
  <si>
    <t>4. Оборотный капитал</t>
  </si>
  <si>
    <t>Изменение оборотного капитала</t>
  </si>
  <si>
    <t xml:space="preserve">Дебиторская задолженность </t>
  </si>
  <si>
    <t>Период оборачиваемости ДЗ, мес.</t>
  </si>
  <si>
    <t>Поступила оплата от клиентов в течении месяца</t>
  </si>
  <si>
    <t>Остаток поступлений от клиентов по каждому месяцу</t>
  </si>
  <si>
    <t>Оплачено нам с отсрочкой</t>
  </si>
  <si>
    <t>ДЗ на начало периода</t>
  </si>
  <si>
    <t>ДЗ на конец периода</t>
  </si>
  <si>
    <t>Изменение ДЗ</t>
  </si>
  <si>
    <t>Не удалять строку (доп. условие)</t>
  </si>
  <si>
    <t>Кредиторская задолженность по ЗП текущая</t>
  </si>
  <si>
    <t xml:space="preserve">Месяц, с которого действуют </t>
  </si>
  <si>
    <t>Выплата ЗП</t>
  </si>
  <si>
    <t>Сумма ЗП за месяц</t>
  </si>
  <si>
    <t>Остаток оплаты сотрудникам</t>
  </si>
  <si>
    <t>Операционный поток по выбытиям</t>
  </si>
  <si>
    <t>5. ДДС</t>
  </si>
  <si>
    <t>ДС на начало периода</t>
  </si>
  <si>
    <t>Операционная деятельность</t>
  </si>
  <si>
    <t>Поступления от клиентов</t>
  </si>
  <si>
    <t>Оплата расходов</t>
  </si>
  <si>
    <t>Оплата налогов и % по кредитам</t>
  </si>
  <si>
    <t>Инвестиционная деятельность</t>
  </si>
  <si>
    <t>Финансовая деятельность</t>
  </si>
  <si>
    <t>Кассовый разрыв</t>
  </si>
  <si>
    <t>6. Баланс</t>
  </si>
  <si>
    <t>Активы</t>
  </si>
  <si>
    <t>Основные средства</t>
  </si>
  <si>
    <t>Деньги</t>
  </si>
  <si>
    <t>Дебиторская задолженность</t>
  </si>
  <si>
    <t>Пассивы</t>
  </si>
  <si>
    <t xml:space="preserve">     1. Собственный капитал</t>
  </si>
  <si>
    <t>Накопленная прибыль/убыток</t>
  </si>
  <si>
    <t>Накопленная прибыль/убыток прошлых лет</t>
  </si>
  <si>
    <t>Инвестиционный капитал</t>
  </si>
  <si>
    <t xml:space="preserve">     2. Обязательства</t>
  </si>
  <si>
    <t>Кредиты и займы + задолженность по %</t>
  </si>
  <si>
    <t>Кредиторская задолженность</t>
  </si>
  <si>
    <t>ROE рентабельность собственного капитала</t>
  </si>
  <si>
    <t>ТБУ точка безубыточности</t>
  </si>
  <si>
    <t>Денежный поток</t>
  </si>
  <si>
    <t>Cash Flow проекта</t>
  </si>
  <si>
    <t>CF total (накопленным итогом)</t>
  </si>
  <si>
    <t>Денежный поток в текущих деньгах (дисконтированный)</t>
  </si>
  <si>
    <t>DCF (Discount cashflow)</t>
  </si>
  <si>
    <t>DCF (накопленным итогом)</t>
  </si>
  <si>
    <t>NPV (Чистая приведённая стоимость)</t>
  </si>
  <si>
    <t>IRR  (Внутренняя норма доходности)</t>
  </si>
  <si>
    <t>ROI</t>
  </si>
  <si>
    <t>Поток платежей</t>
  </si>
  <si>
    <t>1 год</t>
  </si>
  <si>
    <t>2 год</t>
  </si>
  <si>
    <t>3 год</t>
  </si>
  <si>
    <t>4 год</t>
  </si>
  <si>
    <t>5 год</t>
  </si>
  <si>
    <t>TV</t>
  </si>
  <si>
    <t>Выручка</t>
  </si>
  <si>
    <t>Прибыль</t>
  </si>
  <si>
    <t>Себестоимость по  годам</t>
  </si>
  <si>
    <t>2024 год</t>
  </si>
  <si>
    <t>2025 год</t>
  </si>
  <si>
    <t>2026 год</t>
  </si>
  <si>
    <t>Точка безубыточности</t>
  </si>
  <si>
    <t>Выручка по направлению 1</t>
  </si>
  <si>
    <t>Количество производственного персонала</t>
  </si>
  <si>
    <t>чел.</t>
  </si>
  <si>
    <t>на единицу</t>
  </si>
  <si>
    <t>Операционные расходы</t>
  </si>
  <si>
    <t>аренда цеха-2 (пр-во 50 ед/мес.)</t>
  </si>
  <si>
    <t>Постоянные расходы</t>
  </si>
  <si>
    <t>количество менеджеров по продажам/ поддержке</t>
  </si>
  <si>
    <t>Операционная прибыль</t>
  </si>
  <si>
    <t>в т.ч.:</t>
  </si>
  <si>
    <t>С НДС</t>
  </si>
  <si>
    <t>Рост цены (в год)</t>
  </si>
  <si>
    <t>Сырье и материалы на единицу продукции</t>
  </si>
  <si>
    <t xml:space="preserve">Амортизация, имеющиеся фонды </t>
  </si>
  <si>
    <t>EBITDA</t>
  </si>
  <si>
    <t>Рентабельность по EBITDA,%</t>
  </si>
  <si>
    <t>Количество проданных единиц продукта</t>
  </si>
  <si>
    <t>Стоимость единицы продукта</t>
  </si>
  <si>
    <t>Количество услуг по техподдержке</t>
  </si>
  <si>
    <t>Количество внедренного продукта</t>
  </si>
  <si>
    <t>ФОТ</t>
  </si>
  <si>
    <t>Сумма налога по УСН</t>
  </si>
  <si>
    <t>Сумма страховых взносов</t>
  </si>
  <si>
    <t>ФОТ производственного персонала (включая НДФЛ)</t>
  </si>
  <si>
    <t>ФОТ Администрация (CEO, CTO)  (с НДФЛ)</t>
  </si>
  <si>
    <t>бухгалтерия   (с НДФЛ)</t>
  </si>
  <si>
    <t>офис продаж   (с НДФЛ)</t>
  </si>
  <si>
    <t xml:space="preserve">Операционный поток по поступлениям по Направлению 1 </t>
  </si>
  <si>
    <t>Оплачено в течение месяца</t>
  </si>
  <si>
    <t xml:space="preserve">КЗ на начало периода </t>
  </si>
  <si>
    <t xml:space="preserve">КЗ на конец периода </t>
  </si>
  <si>
    <t>Оплачена КЗ по зп</t>
  </si>
  <si>
    <t>Изменение КЗ</t>
  </si>
  <si>
    <t>ДС на конец периода</t>
  </si>
  <si>
    <t>Чистый денежный поток за период</t>
  </si>
  <si>
    <t>Коэф. роста производства (в год), 1-е 3 года</t>
  </si>
  <si>
    <t>Коэф. роста производства (в год), 2 посл. года</t>
  </si>
  <si>
    <t>аренда цеха-2 (пр-во 150 ед/мес.)</t>
  </si>
  <si>
    <t>финансист аутсорс</t>
  </si>
  <si>
    <t>CFO</t>
  </si>
  <si>
    <t>2027 год</t>
  </si>
  <si>
    <t>2028 год</t>
  </si>
  <si>
    <t>Конвертируемый заем</t>
  </si>
  <si>
    <t>аренда цеха-1 (пр-во 30 ед/мес.) с марта 2024</t>
  </si>
  <si>
    <t>Кредиты и займы</t>
  </si>
  <si>
    <t>Поступление средств</t>
  </si>
  <si>
    <t>Сумма займа</t>
  </si>
  <si>
    <t>Поступление кредита/ займа</t>
  </si>
  <si>
    <t>Сырье и материалы</t>
  </si>
  <si>
    <t>Обязательные страх. взносы</t>
  </si>
  <si>
    <t>Индекс рентабельности инвестиций, PI</t>
  </si>
  <si>
    <t>Debt/EBITDA</t>
  </si>
  <si>
    <t>&gt; ставки дисконтирования</t>
  </si>
  <si>
    <t>&gt;ставки дисконтирования(20%)</t>
  </si>
  <si>
    <t>&gt;0</t>
  </si>
  <si>
    <t>&gt;1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</si>
</sst>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&quot; &quot;yy"/>
    <numFmt numFmtId="165" formatCode="#,##0.0"/>
    <numFmt numFmtId="166" formatCode="0.000"/>
  </numFmts>
  <fonts count="35" x14ac:knownFonts="1">
    <font>
      <sz val="10"/>
      <color rgb="FF000000"/>
      <name val="Arial"/>
    </font>
    <font>
      <sz val="9"/>
      <name val="Arial"/>
    </font>
    <font>
      <b/>
      <sz val="9"/>
      <color rgb="FF20124D"/>
      <name val="Arial"/>
    </font>
    <font>
      <sz val="10"/>
      <name val="Arial"/>
    </font>
    <font>
      <b/>
      <sz val="9"/>
      <name val="Arial"/>
    </font>
    <font>
      <b/>
      <sz val="9"/>
      <color rgb="FFFFFFFF"/>
      <name val="Arial"/>
    </font>
    <font>
      <sz val="9"/>
      <color rgb="FFFFFFFF"/>
      <name val="Arial"/>
    </font>
    <font>
      <sz val="9"/>
      <name val="Arial"/>
    </font>
    <font>
      <b/>
      <sz val="9"/>
      <color rgb="FF073763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i/>
      <sz val="9"/>
      <color rgb="FF000000"/>
      <name val="Arial"/>
    </font>
    <font>
      <i/>
      <sz val="9"/>
      <color rgb="FF000000"/>
      <name val="Arial"/>
    </font>
    <font>
      <i/>
      <sz val="9"/>
      <name val="Arial"/>
    </font>
    <font>
      <b/>
      <i/>
      <sz val="9"/>
      <name val="Arial"/>
    </font>
    <font>
      <b/>
      <sz val="9"/>
      <color rgb="FFD9EAD3"/>
      <name val="Arial"/>
    </font>
    <font>
      <b/>
      <sz val="9"/>
      <color rgb="FFF3F3F3"/>
      <name val="Arial"/>
    </font>
    <font>
      <sz val="9"/>
      <color rgb="FFF3F3F3"/>
      <name val="Arial"/>
    </font>
    <font>
      <sz val="10"/>
      <name val="Arial"/>
    </font>
    <font>
      <b/>
      <sz val="9"/>
      <color rgb="FFCFE2F3"/>
      <name val="Arial"/>
    </font>
    <font>
      <sz val="9"/>
      <color rgb="FFCFE2F3"/>
      <name val="Arial"/>
    </font>
    <font>
      <b/>
      <sz val="12"/>
      <name val="Arial"/>
    </font>
    <font>
      <i/>
      <sz val="9"/>
      <color rgb="FFFFFFFF"/>
      <name val="Arial"/>
    </font>
    <font>
      <b/>
      <i/>
      <sz val="9"/>
      <color rgb="FFFFFFFF"/>
      <name val="Arial"/>
    </font>
    <font>
      <b/>
      <sz val="9"/>
      <color rgb="FFFF0000"/>
      <name val="Arial"/>
    </font>
    <font>
      <b/>
      <sz val="10"/>
      <color rgb="FFF3F3F3"/>
      <name val="Arial"/>
    </font>
    <font>
      <sz val="10"/>
      <color rgb="FFF3F3F3"/>
      <name val="Arial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D9EAD3"/>
      <name val="Arial"/>
      <family val="2"/>
      <charset val="204"/>
    </font>
    <font>
      <b/>
      <sz val="9"/>
      <color rgb="FFFFFFFF"/>
      <name val="Arial"/>
      <family val="2"/>
      <charset val="204"/>
    </font>
    <font>
      <sz val="9"/>
      <color theme="0"/>
      <name val="Arial"/>
      <family val="2"/>
      <charset val="204"/>
    </font>
    <font>
      <sz val="10"/>
      <color theme="9" tint="0.79998168889431442"/>
      <name val="Arial"/>
      <family val="2"/>
      <charset val="204"/>
    </font>
    <font>
      <sz val="9"/>
      <color rgb="FF00B050"/>
      <name val="Arial"/>
      <family val="2"/>
      <charset val="204"/>
    </font>
    <font>
      <sz val="10"/>
      <color rgb="FF00B05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073763"/>
        <bgColor rgb="FF073763"/>
      </patternFill>
    </fill>
    <fill>
      <patternFill patternType="solid">
        <fgColor rgb="FF6FA8DC"/>
        <bgColor rgb="FF6FA8DC"/>
      </patternFill>
    </fill>
    <fill>
      <patternFill patternType="solid">
        <fgColor rgb="FF0B5394"/>
        <bgColor rgb="FF0B5394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B6D7A8"/>
        <bgColor rgb="FFB6D7A8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49">
    <xf numFmtId="0" fontId="0" fillId="0" borderId="0" xfId="0" applyFont="1" applyAlignment="1"/>
    <xf numFmtId="3" fontId="1" fillId="2" borderId="0" xfId="0" applyNumberFormat="1" applyFont="1" applyFill="1" applyAlignment="1"/>
    <xf numFmtId="0" fontId="2" fillId="3" borderId="0" xfId="0" applyFont="1" applyFill="1" applyAlignment="1"/>
    <xf numFmtId="3" fontId="3" fillId="0" borderId="0" xfId="0" applyNumberFormat="1" applyFont="1"/>
    <xf numFmtId="3" fontId="3" fillId="0" borderId="1" xfId="0" applyNumberFormat="1" applyFont="1" applyBorder="1"/>
    <xf numFmtId="0" fontId="1" fillId="0" borderId="0" xfId="0" applyFont="1" applyAlignment="1"/>
    <xf numFmtId="3" fontId="1" fillId="0" borderId="0" xfId="0" applyNumberFormat="1" applyFont="1" applyAlignment="1"/>
    <xf numFmtId="3" fontId="4" fillId="0" borderId="1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1" fillId="0" borderId="0" xfId="0" applyNumberFormat="1" applyFont="1" applyAlignment="1"/>
    <xf numFmtId="164" fontId="4" fillId="4" borderId="1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 vertical="top"/>
    </xf>
    <xf numFmtId="3" fontId="5" fillId="5" borderId="0" xfId="0" applyNumberFormat="1" applyFont="1" applyFill="1" applyAlignment="1">
      <alignment horizontal="right" vertical="top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3" fontId="1" fillId="0" borderId="2" xfId="0" applyNumberFormat="1" applyFont="1" applyBorder="1" applyAlignment="1"/>
    <xf numFmtId="0" fontId="1" fillId="0" borderId="2" xfId="0" applyFont="1" applyBorder="1"/>
    <xf numFmtId="0" fontId="5" fillId="0" borderId="0" xfId="0" applyFont="1" applyAlignment="1">
      <alignment horizontal="right" vertical="top" wrapText="1"/>
    </xf>
    <xf numFmtId="9" fontId="8" fillId="2" borderId="0" xfId="0" applyNumberFormat="1" applyFont="1" applyFill="1" applyAlignment="1">
      <alignment horizontal="right" vertical="top"/>
    </xf>
    <xf numFmtId="10" fontId="5" fillId="5" borderId="0" xfId="0" applyNumberFormat="1" applyFont="1" applyFill="1" applyAlignment="1">
      <alignment horizontal="right" vertical="top"/>
    </xf>
    <xf numFmtId="3" fontId="2" fillId="3" borderId="0" xfId="0" applyNumberFormat="1" applyFont="1" applyFill="1" applyAlignment="1"/>
    <xf numFmtId="3" fontId="2" fillId="3" borderId="2" xfId="0" applyNumberFormat="1" applyFont="1" applyFill="1" applyBorder="1" applyAlignment="1"/>
    <xf numFmtId="0" fontId="9" fillId="0" borderId="0" xfId="0" applyFont="1" applyAlignment="1"/>
    <xf numFmtId="0" fontId="10" fillId="0" borderId="0" xfId="0" applyFont="1" applyAlignment="1"/>
    <xf numFmtId="3" fontId="9" fillId="0" borderId="0" xfId="0" applyNumberFormat="1" applyFont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5" fillId="5" borderId="0" xfId="0" applyFont="1" applyFill="1" applyAlignment="1"/>
    <xf numFmtId="3" fontId="5" fillId="5" borderId="0" xfId="0" applyNumberFormat="1" applyFont="1" applyFill="1" applyAlignment="1">
      <alignment horizontal="right"/>
    </xf>
    <xf numFmtId="3" fontId="5" fillId="5" borderId="0" xfId="0" applyNumberFormat="1" applyFont="1" applyFill="1" applyAlignment="1">
      <alignment horizontal="right"/>
    </xf>
    <xf numFmtId="3" fontId="5" fillId="5" borderId="2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horizontal="right"/>
    </xf>
    <xf numFmtId="3" fontId="5" fillId="5" borderId="4" xfId="0" applyNumberFormat="1" applyFont="1" applyFill="1" applyBorder="1" applyAlignment="1">
      <alignment horizontal="right"/>
    </xf>
    <xf numFmtId="9" fontId="10" fillId="0" borderId="0" xfId="0" applyNumberFormat="1" applyFont="1" applyAlignment="1"/>
    <xf numFmtId="3" fontId="12" fillId="0" borderId="0" xfId="0" applyNumberFormat="1" applyFont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9" fontId="10" fillId="2" borderId="0" xfId="0" applyNumberFormat="1" applyFont="1" applyFill="1" applyAlignment="1"/>
    <xf numFmtId="3" fontId="1" fillId="0" borderId="1" xfId="0" applyNumberFormat="1" applyFont="1" applyBorder="1"/>
    <xf numFmtId="3" fontId="1" fillId="0" borderId="2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4" fillId="6" borderId="0" xfId="0" applyFont="1" applyFill="1" applyAlignment="1"/>
    <xf numFmtId="0" fontId="1" fillId="6" borderId="0" xfId="0" applyFont="1" applyFill="1" applyAlignment="1"/>
    <xf numFmtId="3" fontId="4" fillId="6" borderId="0" xfId="0" applyNumberFormat="1" applyFont="1" applyFill="1" applyAlignment="1">
      <alignment horizontal="right"/>
    </xf>
    <xf numFmtId="3" fontId="4" fillId="6" borderId="1" xfId="0" applyNumberFormat="1" applyFont="1" applyFill="1" applyBorder="1" applyAlignment="1">
      <alignment horizontal="right"/>
    </xf>
    <xf numFmtId="3" fontId="4" fillId="6" borderId="2" xfId="0" applyNumberFormat="1" applyFont="1" applyFill="1" applyBorder="1" applyAlignment="1">
      <alignment horizontal="right"/>
    </xf>
    <xf numFmtId="3" fontId="9" fillId="6" borderId="3" xfId="0" applyNumberFormat="1" applyFont="1" applyFill="1" applyBorder="1" applyAlignment="1">
      <alignment horizontal="right"/>
    </xf>
    <xf numFmtId="3" fontId="9" fillId="6" borderId="4" xfId="0" applyNumberFormat="1" applyFont="1" applyFill="1" applyBorder="1" applyAlignment="1">
      <alignment horizontal="right"/>
    </xf>
    <xf numFmtId="3" fontId="9" fillId="6" borderId="0" xfId="0" applyNumberFormat="1" applyFont="1" applyFill="1" applyAlignment="1">
      <alignment horizontal="right"/>
    </xf>
    <xf numFmtId="0" fontId="1" fillId="0" borderId="0" xfId="0" applyFont="1" applyAlignment="1">
      <alignment horizontal="right" wrapText="1"/>
    </xf>
    <xf numFmtId="9" fontId="1" fillId="0" borderId="0" xfId="0" applyNumberFormat="1" applyFont="1" applyAlignment="1"/>
    <xf numFmtId="3" fontId="13" fillId="0" borderId="1" xfId="0" applyNumberFormat="1" applyFont="1" applyBorder="1"/>
    <xf numFmtId="3" fontId="14" fillId="0" borderId="2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9" fontId="1" fillId="2" borderId="0" xfId="0" applyNumberFormat="1" applyFont="1" applyFill="1" applyAlignment="1"/>
    <xf numFmtId="3" fontId="4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" fontId="1" fillId="2" borderId="0" xfId="0" applyNumberFormat="1" applyFont="1" applyFill="1" applyAlignment="1"/>
    <xf numFmtId="0" fontId="1" fillId="0" borderId="0" xfId="0" applyFont="1" applyAlignment="1">
      <alignment horizontal="right"/>
    </xf>
    <xf numFmtId="0" fontId="15" fillId="7" borderId="0" xfId="0" applyFont="1" applyFill="1" applyAlignment="1">
      <alignment vertical="top" wrapText="1"/>
    </xf>
    <xf numFmtId="3" fontId="1" fillId="7" borderId="0" xfId="0" applyNumberFormat="1" applyFont="1" applyFill="1" applyAlignment="1">
      <alignment vertical="top"/>
    </xf>
    <xf numFmtId="3" fontId="15" fillId="7" borderId="2" xfId="0" applyNumberFormat="1" applyFont="1" applyFill="1" applyBorder="1" applyAlignment="1">
      <alignment horizontal="right" vertical="top"/>
    </xf>
    <xf numFmtId="3" fontId="15" fillId="7" borderId="2" xfId="0" applyNumberFormat="1" applyFont="1" applyFill="1" applyBorder="1" applyAlignment="1">
      <alignment horizontal="right"/>
    </xf>
    <xf numFmtId="3" fontId="5" fillId="7" borderId="3" xfId="0" applyNumberFormat="1" applyFont="1" applyFill="1" applyBorder="1" applyAlignment="1">
      <alignment horizontal="right"/>
    </xf>
    <xf numFmtId="3" fontId="5" fillId="7" borderId="4" xfId="0" applyNumberFormat="1" applyFont="1" applyFill="1" applyBorder="1" applyAlignment="1">
      <alignment horizontal="right"/>
    </xf>
    <xf numFmtId="3" fontId="5" fillId="7" borderId="0" xfId="0" applyNumberFormat="1" applyFont="1" applyFill="1" applyAlignment="1">
      <alignment horizontal="right"/>
    </xf>
    <xf numFmtId="0" fontId="4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  <xf numFmtId="3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6" borderId="0" xfId="0" applyFont="1" applyFill="1" applyAlignment="1">
      <alignment vertical="top"/>
    </xf>
    <xf numFmtId="4" fontId="1" fillId="6" borderId="0" xfId="0" applyNumberFormat="1" applyFont="1" applyFill="1" applyAlignment="1">
      <alignment vertical="top"/>
    </xf>
    <xf numFmtId="3" fontId="4" fillId="6" borderId="3" xfId="0" applyNumberFormat="1" applyFont="1" applyFill="1" applyBorder="1" applyAlignment="1">
      <alignment horizontal="right"/>
    </xf>
    <xf numFmtId="3" fontId="4" fillId="6" borderId="4" xfId="0" applyNumberFormat="1" applyFont="1" applyFill="1" applyBorder="1" applyAlignment="1">
      <alignment horizontal="right"/>
    </xf>
    <xf numFmtId="4" fontId="10" fillId="0" borderId="0" xfId="0" applyNumberFormat="1" applyFont="1" applyAlignment="1"/>
    <xf numFmtId="3" fontId="1" fillId="2" borderId="0" xfId="0" applyNumberFormat="1" applyFont="1" applyFill="1" applyAlignment="1"/>
    <xf numFmtId="3" fontId="10" fillId="0" borderId="0" xfId="0" applyNumberFormat="1" applyFont="1" applyAlignment="1"/>
    <xf numFmtId="3" fontId="1" fillId="0" borderId="0" xfId="0" applyNumberFormat="1" applyFont="1" applyAlignment="1">
      <alignment vertical="top"/>
    </xf>
    <xf numFmtId="3" fontId="1" fillId="0" borderId="0" xfId="0" applyNumberFormat="1" applyFont="1" applyAlignment="1"/>
    <xf numFmtId="3" fontId="1" fillId="0" borderId="1" xfId="0" applyNumberFormat="1" applyFont="1" applyBorder="1" applyAlignment="1"/>
    <xf numFmtId="9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/>
    </xf>
    <xf numFmtId="3" fontId="1" fillId="0" borderId="1" xfId="0" applyNumberFormat="1" applyFont="1" applyBorder="1" applyAlignment="1">
      <alignment vertical="top"/>
    </xf>
    <xf numFmtId="9" fontId="1" fillId="0" borderId="2" xfId="0" applyNumberFormat="1" applyFont="1" applyBorder="1" applyAlignment="1">
      <alignment vertical="top"/>
    </xf>
    <xf numFmtId="0" fontId="5" fillId="5" borderId="0" xfId="0" applyFont="1" applyFill="1" applyAlignment="1">
      <alignment vertical="top" wrapText="1"/>
    </xf>
    <xf numFmtId="3" fontId="1" fillId="5" borderId="0" xfId="0" applyNumberFormat="1" applyFont="1" applyFill="1" applyAlignment="1">
      <alignment vertical="top"/>
    </xf>
    <xf numFmtId="3" fontId="5" fillId="5" borderId="1" xfId="0" applyNumberFormat="1" applyFont="1" applyFill="1" applyBorder="1" applyAlignment="1">
      <alignment horizontal="right" vertical="top"/>
    </xf>
    <xf numFmtId="0" fontId="16" fillId="7" borderId="0" xfId="0" applyFont="1" applyFill="1" applyAlignment="1">
      <alignment vertical="top" wrapText="1"/>
    </xf>
    <xf numFmtId="3" fontId="16" fillId="7" borderId="0" xfId="0" applyNumberFormat="1" applyFont="1" applyFill="1" applyAlignment="1">
      <alignment horizontal="right" vertical="top"/>
    </xf>
    <xf numFmtId="3" fontId="16" fillId="7" borderId="2" xfId="0" applyNumberFormat="1" applyFont="1" applyFill="1" applyBorder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4" fillId="4" borderId="0" xfId="0" applyFont="1" applyFill="1" applyAlignment="1">
      <alignment vertical="top"/>
    </xf>
    <xf numFmtId="10" fontId="1" fillId="4" borderId="0" xfId="0" applyNumberFormat="1" applyFont="1" applyFill="1" applyAlignment="1">
      <alignment vertical="top"/>
    </xf>
    <xf numFmtId="10" fontId="14" fillId="4" borderId="0" xfId="0" applyNumberFormat="1" applyFont="1" applyFill="1" applyAlignment="1">
      <alignment horizontal="right" vertical="top"/>
    </xf>
    <xf numFmtId="10" fontId="14" fillId="4" borderId="1" xfId="0" applyNumberFormat="1" applyFont="1" applyFill="1" applyBorder="1" applyAlignment="1">
      <alignment horizontal="right" vertical="top"/>
    </xf>
    <xf numFmtId="10" fontId="14" fillId="4" borderId="2" xfId="0" applyNumberFormat="1" applyFont="1" applyFill="1" applyBorder="1" applyAlignment="1">
      <alignment horizontal="right" vertical="top"/>
    </xf>
    <xf numFmtId="10" fontId="14" fillId="4" borderId="3" xfId="0" applyNumberFormat="1" applyFont="1" applyFill="1" applyBorder="1" applyAlignment="1">
      <alignment horizontal="right" vertical="top"/>
    </xf>
    <xf numFmtId="10" fontId="14" fillId="4" borderId="4" xfId="0" applyNumberFormat="1" applyFont="1" applyFill="1" applyBorder="1" applyAlignment="1">
      <alignment horizontal="right" vertical="top"/>
    </xf>
    <xf numFmtId="0" fontId="19" fillId="7" borderId="0" xfId="0" applyFont="1" applyFill="1" applyAlignment="1">
      <alignment vertical="top" wrapText="1"/>
    </xf>
    <xf numFmtId="3" fontId="20" fillId="7" borderId="0" xfId="0" applyNumberFormat="1" applyFont="1" applyFill="1" applyAlignment="1">
      <alignment vertical="top"/>
    </xf>
    <xf numFmtId="3" fontId="19" fillId="7" borderId="2" xfId="0" applyNumberFormat="1" applyFont="1" applyFill="1" applyBorder="1" applyAlignment="1">
      <alignment horizontal="right"/>
    </xf>
    <xf numFmtId="3" fontId="19" fillId="7" borderId="3" xfId="0" applyNumberFormat="1" applyFont="1" applyFill="1" applyBorder="1" applyAlignment="1">
      <alignment horizontal="right" vertical="center"/>
    </xf>
    <xf numFmtId="3" fontId="19" fillId="7" borderId="4" xfId="0" applyNumberFormat="1" applyFont="1" applyFill="1" applyBorder="1" applyAlignment="1">
      <alignment horizontal="right" vertical="center"/>
    </xf>
    <xf numFmtId="3" fontId="19" fillId="7" borderId="0" xfId="0" applyNumberFormat="1" applyFont="1" applyFill="1" applyAlignment="1">
      <alignment horizontal="right" vertical="center"/>
    </xf>
    <xf numFmtId="0" fontId="4" fillId="6" borderId="0" xfId="0" applyFont="1" applyFill="1" applyAlignment="1">
      <alignment vertical="top" wrapText="1"/>
    </xf>
    <xf numFmtId="0" fontId="1" fillId="6" borderId="0" xfId="0" applyFont="1" applyFill="1" applyAlignment="1">
      <alignment vertical="top"/>
    </xf>
    <xf numFmtId="0" fontId="1" fillId="0" borderId="0" xfId="0" applyFont="1" applyAlignment="1"/>
    <xf numFmtId="3" fontId="1" fillId="0" borderId="0" xfId="0" applyNumberFormat="1" applyFont="1" applyAlignment="1">
      <alignment horizontal="right" vertical="top"/>
    </xf>
    <xf numFmtId="3" fontId="1" fillId="0" borderId="1" xfId="0" applyNumberFormat="1" applyFont="1" applyBorder="1" applyAlignment="1">
      <alignment horizontal="right" vertical="top"/>
    </xf>
    <xf numFmtId="3" fontId="1" fillId="0" borderId="0" xfId="0" applyNumberFormat="1" applyFont="1" applyAlignment="1">
      <alignment horizontal="right" vertical="top" wrapText="1"/>
    </xf>
    <xf numFmtId="3" fontId="1" fillId="3" borderId="0" xfId="0" applyNumberFormat="1" applyFont="1" applyFill="1" applyAlignment="1">
      <alignment vertical="top"/>
    </xf>
    <xf numFmtId="3" fontId="4" fillId="6" borderId="1" xfId="0" applyNumberFormat="1" applyFont="1" applyFill="1" applyBorder="1" applyAlignment="1">
      <alignment horizontal="right" vertical="top"/>
    </xf>
    <xf numFmtId="3" fontId="4" fillId="6" borderId="2" xfId="0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vertical="top"/>
    </xf>
    <xf numFmtId="3" fontId="1" fillId="2" borderId="0" xfId="0" applyNumberFormat="1" applyFont="1" applyFill="1" applyAlignment="1">
      <alignment horizontal="right" vertical="top" wrapText="1"/>
    </xf>
    <xf numFmtId="0" fontId="14" fillId="4" borderId="0" xfId="0" applyFont="1" applyFill="1" applyAlignment="1">
      <alignment vertical="top"/>
    </xf>
    <xf numFmtId="3" fontId="1" fillId="4" borderId="0" xfId="0" applyNumberFormat="1" applyFont="1" applyFill="1" applyAlignment="1">
      <alignment vertical="top"/>
    </xf>
    <xf numFmtId="9" fontId="14" fillId="4" borderId="0" xfId="0" applyNumberFormat="1" applyFont="1" applyFill="1" applyAlignment="1">
      <alignment horizontal="right" vertical="top" wrapText="1"/>
    </xf>
    <xf numFmtId="9" fontId="14" fillId="4" borderId="1" xfId="0" applyNumberFormat="1" applyFont="1" applyFill="1" applyBorder="1" applyAlignment="1">
      <alignment horizontal="right" vertical="top" wrapText="1"/>
    </xf>
    <xf numFmtId="9" fontId="14" fillId="4" borderId="2" xfId="0" applyNumberFormat="1" applyFont="1" applyFill="1" applyBorder="1" applyAlignment="1">
      <alignment horizontal="right" vertical="top" wrapText="1"/>
    </xf>
    <xf numFmtId="9" fontId="14" fillId="4" borderId="3" xfId="0" applyNumberFormat="1" applyFont="1" applyFill="1" applyBorder="1" applyAlignment="1">
      <alignment horizontal="right" vertical="top" wrapText="1"/>
    </xf>
    <xf numFmtId="9" fontId="14" fillId="4" borderId="4" xfId="0" applyNumberFormat="1" applyFont="1" applyFill="1" applyBorder="1" applyAlignment="1">
      <alignment horizontal="right" vertical="top" wrapText="1"/>
    </xf>
    <xf numFmtId="3" fontId="1" fillId="0" borderId="0" xfId="0" applyNumberFormat="1" applyFont="1" applyAlignment="1">
      <alignment horizontal="right" vertical="top"/>
    </xf>
    <xf numFmtId="3" fontId="1" fillId="2" borderId="0" xfId="0" applyNumberFormat="1" applyFont="1" applyFill="1" applyAlignment="1">
      <alignment horizontal="right" vertical="top"/>
    </xf>
    <xf numFmtId="3" fontId="1" fillId="0" borderId="0" xfId="0" applyNumberFormat="1" applyFont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8" borderId="0" xfId="0" applyNumberFormat="1" applyFont="1" applyFill="1" applyAlignment="1">
      <alignment vertical="top"/>
    </xf>
    <xf numFmtId="3" fontId="6" fillId="5" borderId="2" xfId="0" applyNumberFormat="1" applyFont="1" applyFill="1" applyBorder="1" applyAlignment="1">
      <alignment vertical="top"/>
    </xf>
    <xf numFmtId="3" fontId="6" fillId="5" borderId="3" xfId="0" applyNumberFormat="1" applyFont="1" applyFill="1" applyBorder="1" applyAlignment="1">
      <alignment horizontal="right" vertical="center"/>
    </xf>
    <xf numFmtId="3" fontId="6" fillId="5" borderId="4" xfId="0" applyNumberFormat="1" applyFont="1" applyFill="1" applyBorder="1" applyAlignment="1">
      <alignment horizontal="right" vertical="center"/>
    </xf>
    <xf numFmtId="3" fontId="6" fillId="5" borderId="0" xfId="0" applyNumberFormat="1" applyFont="1" applyFill="1" applyAlignment="1">
      <alignment horizontal="right" vertical="center"/>
    </xf>
    <xf numFmtId="9" fontId="1" fillId="4" borderId="0" xfId="0" applyNumberFormat="1" applyFont="1" applyFill="1" applyAlignment="1">
      <alignment vertical="top"/>
    </xf>
    <xf numFmtId="3" fontId="1" fillId="3" borderId="0" xfId="0" applyNumberFormat="1" applyFont="1" applyFill="1" applyAlignment="1">
      <alignment vertical="top"/>
    </xf>
    <xf numFmtId="0" fontId="17" fillId="7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" fillId="8" borderId="0" xfId="0" applyFont="1" applyFill="1" applyAlignment="1">
      <alignment vertical="top"/>
    </xf>
    <xf numFmtId="10" fontId="1" fillId="2" borderId="0" xfId="0" applyNumberFormat="1" applyFont="1" applyFill="1" applyAlignment="1">
      <alignment horizontal="right" vertical="top"/>
    </xf>
    <xf numFmtId="0" fontId="1" fillId="0" borderId="0" xfId="0" applyFont="1" applyAlignment="1">
      <alignment horizontal="right"/>
    </xf>
    <xf numFmtId="3" fontId="1" fillId="2" borderId="1" xfId="0" applyNumberFormat="1" applyFont="1" applyFill="1" applyBorder="1" applyAlignment="1"/>
    <xf numFmtId="0" fontId="1" fillId="2" borderId="1" xfId="0" applyFont="1" applyFill="1" applyBorder="1"/>
    <xf numFmtId="0" fontId="1" fillId="8" borderId="0" xfId="0" applyFont="1" applyFill="1" applyAlignment="1"/>
    <xf numFmtId="10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right"/>
    </xf>
    <xf numFmtId="10" fontId="1" fillId="2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3" fontId="15" fillId="0" borderId="0" xfId="0" applyNumberFormat="1" applyFont="1" applyAlignment="1">
      <alignment vertical="top" wrapText="1"/>
    </xf>
    <xf numFmtId="3" fontId="5" fillId="7" borderId="0" xfId="0" applyNumberFormat="1" applyFont="1" applyFill="1" applyAlignment="1">
      <alignment vertical="top" wrapText="1"/>
    </xf>
    <xf numFmtId="3" fontId="5" fillId="7" borderId="0" xfId="0" applyNumberFormat="1" applyFont="1" applyFill="1" applyAlignment="1">
      <alignment horizontal="right" vertical="top"/>
    </xf>
    <xf numFmtId="3" fontId="5" fillId="7" borderId="1" xfId="0" applyNumberFormat="1" applyFont="1" applyFill="1" applyBorder="1" applyAlignment="1">
      <alignment horizontal="right" vertical="top"/>
    </xf>
    <xf numFmtId="3" fontId="5" fillId="7" borderId="2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vertical="top"/>
    </xf>
    <xf numFmtId="10" fontId="1" fillId="2" borderId="0" xfId="0" applyNumberFormat="1" applyFont="1" applyFill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4" fontId="1" fillId="0" borderId="0" xfId="0" applyNumberFormat="1" applyFont="1" applyAlignment="1">
      <alignment vertical="top"/>
    </xf>
    <xf numFmtId="0" fontId="15" fillId="0" borderId="0" xfId="0" applyFont="1" applyAlignment="1">
      <alignment vertical="top" wrapText="1"/>
    </xf>
    <xf numFmtId="0" fontId="5" fillId="7" borderId="0" xfId="0" applyFont="1" applyFill="1" applyAlignment="1">
      <alignment vertical="top" wrapText="1"/>
    </xf>
    <xf numFmtId="0" fontId="6" fillId="7" borderId="0" xfId="0" applyFont="1" applyFill="1" applyAlignment="1">
      <alignment vertical="top"/>
    </xf>
    <xf numFmtId="3" fontId="9" fillId="0" borderId="1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9" fontId="4" fillId="2" borderId="0" xfId="0" applyNumberFormat="1" applyFont="1" applyFill="1" applyAlignment="1"/>
    <xf numFmtId="0" fontId="1" fillId="2" borderId="0" xfId="0" applyFont="1" applyFill="1" applyAlignment="1"/>
    <xf numFmtId="3" fontId="1" fillId="8" borderId="1" xfId="0" applyNumberFormat="1" applyFont="1" applyFill="1" applyBorder="1"/>
    <xf numFmtId="3" fontId="1" fillId="10" borderId="1" xfId="0" applyNumberFormat="1" applyFont="1" applyFill="1" applyBorder="1"/>
    <xf numFmtId="3" fontId="4" fillId="0" borderId="1" xfId="0" applyNumberFormat="1" applyFont="1" applyBorder="1"/>
    <xf numFmtId="0" fontId="12" fillId="0" borderId="0" xfId="0" applyFont="1" applyAlignment="1"/>
    <xf numFmtId="0" fontId="22" fillId="0" borderId="0" xfId="0" applyFont="1"/>
    <xf numFmtId="3" fontId="22" fillId="0" borderId="1" xfId="0" applyNumberFormat="1" applyFont="1" applyBorder="1" applyAlignment="1"/>
    <xf numFmtId="3" fontId="23" fillId="0" borderId="2" xfId="0" applyNumberFormat="1" applyFont="1" applyBorder="1" applyAlignment="1">
      <alignment horizontal="right"/>
    </xf>
    <xf numFmtId="3" fontId="23" fillId="0" borderId="3" xfId="0" applyNumberFormat="1" applyFont="1" applyBorder="1" applyAlignment="1">
      <alignment horizontal="right"/>
    </xf>
    <xf numFmtId="3" fontId="23" fillId="0" borderId="4" xfId="0" applyNumberFormat="1" applyFont="1" applyBorder="1" applyAlignment="1">
      <alignment horizontal="right"/>
    </xf>
    <xf numFmtId="3" fontId="23" fillId="0" borderId="0" xfId="0" applyNumberFormat="1" applyFont="1" applyAlignment="1">
      <alignment horizontal="right"/>
    </xf>
    <xf numFmtId="3" fontId="4" fillId="2" borderId="0" xfId="0" applyNumberFormat="1" applyFont="1" applyFill="1" applyAlignment="1"/>
    <xf numFmtId="3" fontId="1" fillId="8" borderId="1" xfId="0" applyNumberFormat="1" applyFont="1" applyFill="1" applyBorder="1" applyAlignment="1"/>
    <xf numFmtId="0" fontId="5" fillId="5" borderId="0" xfId="0" applyFont="1" applyFill="1" applyAlignment="1">
      <alignment vertical="top" wrapText="1"/>
    </xf>
    <xf numFmtId="0" fontId="1" fillId="5" borderId="0" xfId="0" applyFont="1" applyFill="1" applyAlignment="1">
      <alignment vertical="top"/>
    </xf>
    <xf numFmtId="0" fontId="4" fillId="10" borderId="0" xfId="0" applyFont="1" applyFill="1" applyAlignment="1">
      <alignment vertical="top"/>
    </xf>
    <xf numFmtId="0" fontId="1" fillId="10" borderId="0" xfId="0" applyFont="1" applyFill="1" applyAlignment="1">
      <alignment vertical="top"/>
    </xf>
    <xf numFmtId="3" fontId="1" fillId="10" borderId="2" xfId="0" applyNumberFormat="1" applyFont="1" applyFill="1" applyBorder="1" applyAlignment="1"/>
    <xf numFmtId="3" fontId="4" fillId="10" borderId="3" xfId="0" applyNumberFormat="1" applyFont="1" applyFill="1" applyBorder="1" applyAlignment="1">
      <alignment horizontal="right"/>
    </xf>
    <xf numFmtId="3" fontId="4" fillId="10" borderId="4" xfId="0" applyNumberFormat="1" applyFont="1" applyFill="1" applyBorder="1" applyAlignment="1">
      <alignment horizontal="right"/>
    </xf>
    <xf numFmtId="3" fontId="4" fillId="10" borderId="0" xfId="0" applyNumberFormat="1" applyFont="1" applyFill="1" applyAlignment="1">
      <alignment horizontal="right"/>
    </xf>
    <xf numFmtId="0" fontId="14" fillId="0" borderId="0" xfId="0" applyFont="1" applyAlignment="1">
      <alignment vertical="top"/>
    </xf>
    <xf numFmtId="0" fontId="13" fillId="3" borderId="0" xfId="0" applyFont="1" applyFill="1" applyAlignment="1">
      <alignment vertical="top"/>
    </xf>
    <xf numFmtId="3" fontId="13" fillId="0" borderId="1" xfId="0" applyNumberFormat="1" applyFont="1" applyBorder="1" applyAlignment="1">
      <alignment horizontal="right" vertical="top"/>
    </xf>
    <xf numFmtId="3" fontId="13" fillId="0" borderId="2" xfId="0" applyNumberFormat="1" applyFont="1" applyBorder="1" applyAlignment="1"/>
    <xf numFmtId="3" fontId="14" fillId="0" borderId="3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vertical="top"/>
    </xf>
    <xf numFmtId="3" fontId="24" fillId="0" borderId="0" xfId="0" applyNumberFormat="1" applyFont="1"/>
    <xf numFmtId="0" fontId="1" fillId="5" borderId="0" xfId="0" applyFont="1" applyFill="1"/>
    <xf numFmtId="3" fontId="5" fillId="5" borderId="2" xfId="0" applyNumberFormat="1" applyFont="1" applyFill="1" applyBorder="1" applyAlignment="1">
      <alignment horizontal="right" vertical="top"/>
    </xf>
    <xf numFmtId="3" fontId="5" fillId="5" borderId="3" xfId="0" applyNumberFormat="1" applyFont="1" applyFill="1" applyBorder="1" applyAlignment="1">
      <alignment horizontal="right" vertical="top"/>
    </xf>
    <xf numFmtId="3" fontId="5" fillId="5" borderId="4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3" fontId="4" fillId="11" borderId="0" xfId="0" applyNumberFormat="1" applyFont="1" applyFill="1" applyAlignment="1">
      <alignment horizontal="right" vertical="top" wrapText="1"/>
    </xf>
    <xf numFmtId="3" fontId="4" fillId="11" borderId="2" xfId="0" applyNumberFormat="1" applyFont="1" applyFill="1" applyBorder="1" applyAlignment="1">
      <alignment horizontal="right"/>
    </xf>
    <xf numFmtId="0" fontId="4" fillId="11" borderId="2" xfId="0" applyFont="1" applyFill="1" applyBorder="1"/>
    <xf numFmtId="0" fontId="4" fillId="11" borderId="0" xfId="0" applyFont="1" applyFill="1"/>
    <xf numFmtId="3" fontId="1" fillId="3" borderId="0" xfId="0" applyNumberFormat="1" applyFont="1" applyFill="1" applyAlignment="1">
      <alignment horizontal="right" vertical="top"/>
    </xf>
    <xf numFmtId="3" fontId="1" fillId="3" borderId="1" xfId="0" applyNumberFormat="1" applyFont="1" applyFill="1" applyBorder="1" applyAlignment="1">
      <alignment horizontal="right" vertical="top"/>
    </xf>
    <xf numFmtId="3" fontId="4" fillId="11" borderId="0" xfId="0" applyNumberFormat="1" applyFont="1" applyFill="1" applyAlignment="1">
      <alignment horizontal="right" vertical="top"/>
    </xf>
    <xf numFmtId="3" fontId="4" fillId="11" borderId="1" xfId="0" applyNumberFormat="1" applyFont="1" applyFill="1" applyBorder="1" applyAlignment="1">
      <alignment horizontal="right" vertical="top"/>
    </xf>
    <xf numFmtId="0" fontId="1" fillId="3" borderId="0" xfId="0" applyFont="1" applyFill="1" applyAlignment="1">
      <alignment vertical="top"/>
    </xf>
    <xf numFmtId="4" fontId="1" fillId="3" borderId="0" xfId="0" applyNumberFormat="1" applyFont="1" applyFill="1" applyAlignment="1">
      <alignment vertical="top"/>
    </xf>
    <xf numFmtId="3" fontId="1" fillId="3" borderId="1" xfId="0" applyNumberFormat="1" applyFont="1" applyFill="1" applyBorder="1" applyAlignment="1">
      <alignment vertical="top"/>
    </xf>
    <xf numFmtId="3" fontId="4" fillId="3" borderId="0" xfId="0" applyNumberFormat="1" applyFont="1" applyFill="1" applyAlignment="1">
      <alignment horizontal="right" vertical="top"/>
    </xf>
    <xf numFmtId="0" fontId="4" fillId="0" borderId="2" xfId="0" applyFont="1" applyBorder="1"/>
    <xf numFmtId="0" fontId="4" fillId="0" borderId="0" xfId="0" applyFont="1"/>
    <xf numFmtId="10" fontId="6" fillId="5" borderId="0" xfId="0" applyNumberFormat="1" applyFont="1" applyFill="1" applyAlignment="1">
      <alignment horizontal="right" vertical="top" wrapText="1"/>
    </xf>
    <xf numFmtId="3" fontId="1" fillId="5" borderId="1" xfId="0" applyNumberFormat="1" applyFont="1" applyFill="1" applyBorder="1" applyAlignment="1">
      <alignment vertical="top"/>
    </xf>
    <xf numFmtId="3" fontId="1" fillId="5" borderId="2" xfId="0" applyNumberFormat="1" applyFont="1" applyFill="1" applyBorder="1" applyAlignment="1"/>
    <xf numFmtId="0" fontId="1" fillId="5" borderId="2" xfId="0" applyFont="1" applyFill="1" applyBorder="1"/>
    <xf numFmtId="0" fontId="6" fillId="5" borderId="0" xfId="0" applyFont="1" applyFill="1"/>
    <xf numFmtId="0" fontId="6" fillId="5" borderId="1" xfId="0" applyFont="1" applyFill="1" applyBorder="1"/>
    <xf numFmtId="3" fontId="6" fillId="5" borderId="2" xfId="0" applyNumberFormat="1" applyFont="1" applyFill="1" applyBorder="1"/>
    <xf numFmtId="3" fontId="10" fillId="0" borderId="0" xfId="0" applyNumberFormat="1" applyFont="1" applyAlignment="1"/>
    <xf numFmtId="0" fontId="1" fillId="5" borderId="1" xfId="0" applyFont="1" applyFill="1" applyBorder="1"/>
    <xf numFmtId="3" fontId="1" fillId="5" borderId="2" xfId="0" applyNumberFormat="1" applyFont="1" applyFill="1" applyBorder="1"/>
    <xf numFmtId="4" fontId="1" fillId="0" borderId="0" xfId="0" applyNumberFormat="1" applyFont="1"/>
    <xf numFmtId="9" fontId="4" fillId="0" borderId="0" xfId="0" applyNumberFormat="1" applyFont="1"/>
    <xf numFmtId="10" fontId="1" fillId="0" borderId="1" xfId="0" applyNumberFormat="1" applyFont="1" applyBorder="1"/>
    <xf numFmtId="0" fontId="0" fillId="0" borderId="0" xfId="0" applyFont="1" applyAlignment="1"/>
    <xf numFmtId="0" fontId="5" fillId="5" borderId="0" xfId="0" applyFont="1" applyFill="1" applyAlignment="1">
      <alignment horizontal="right" vertical="top"/>
    </xf>
    <xf numFmtId="0" fontId="2" fillId="3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vertical="top"/>
    </xf>
    <xf numFmtId="0" fontId="5" fillId="5" borderId="0" xfId="0" applyFont="1" applyFill="1" applyAlignment="1">
      <alignment vertical="top"/>
    </xf>
    <xf numFmtId="0" fontId="16" fillId="7" borderId="0" xfId="0" applyFont="1" applyFill="1" applyAlignment="1">
      <alignment vertical="top"/>
    </xf>
    <xf numFmtId="0" fontId="19" fillId="7" borderId="0" xfId="0" applyFont="1" applyFill="1" applyAlignment="1">
      <alignment vertical="top"/>
    </xf>
    <xf numFmtId="0" fontId="3" fillId="0" borderId="0" xfId="0" applyFont="1" applyAlignment="1"/>
    <xf numFmtId="0" fontId="4" fillId="3" borderId="0" xfId="0" applyFont="1" applyFill="1" applyAlignment="1">
      <alignment vertical="top"/>
    </xf>
    <xf numFmtId="0" fontId="21" fillId="3" borderId="0" xfId="0" applyFont="1" applyFill="1" applyAlignment="1">
      <alignment vertical="top"/>
    </xf>
    <xf numFmtId="0" fontId="4" fillId="0" borderId="0" xfId="0" applyFont="1" applyAlignment="1"/>
    <xf numFmtId="0" fontId="21" fillId="0" borderId="0" xfId="0" applyFont="1" applyAlignment="1"/>
    <xf numFmtId="3" fontId="5" fillId="7" borderId="0" xfId="0" applyNumberFormat="1" applyFont="1" applyFill="1" applyAlignment="1">
      <alignment vertical="top"/>
    </xf>
    <xf numFmtId="0" fontId="5" fillId="7" borderId="0" xfId="0" applyFont="1" applyFill="1" applyAlignment="1">
      <alignment vertical="top"/>
    </xf>
    <xf numFmtId="0" fontId="4" fillId="0" borderId="0" xfId="0" applyFont="1" applyAlignment="1">
      <alignment horizontal="right"/>
    </xf>
    <xf numFmtId="0" fontId="22" fillId="0" borderId="0" xfId="0" applyFont="1" applyAlignment="1"/>
    <xf numFmtId="0" fontId="1" fillId="9" borderId="0" xfId="0" applyFont="1" applyFill="1" applyAlignment="1">
      <alignment horizontal="right"/>
    </xf>
    <xf numFmtId="0" fontId="13" fillId="3" borderId="0" xfId="0" applyFont="1" applyFill="1" applyAlignment="1">
      <alignment horizontal="right" vertical="top"/>
    </xf>
    <xf numFmtId="0" fontId="4" fillId="11" borderId="0" xfId="0" applyFont="1" applyFill="1" applyAlignment="1">
      <alignment vertical="top"/>
    </xf>
    <xf numFmtId="0" fontId="6" fillId="5" borderId="0" xfId="0" applyFont="1" applyFill="1" applyAlignment="1">
      <alignment vertical="top"/>
    </xf>
    <xf numFmtId="0" fontId="6" fillId="5" borderId="0" xfId="0" applyFont="1" applyFill="1" applyAlignment="1"/>
    <xf numFmtId="3" fontId="27" fillId="0" borderId="0" xfId="0" applyNumberFormat="1" applyFont="1"/>
    <xf numFmtId="0" fontId="28" fillId="0" borderId="0" xfId="0" applyFont="1" applyAlignment="1">
      <alignment vertical="top"/>
    </xf>
    <xf numFmtId="0" fontId="29" fillId="7" borderId="0" xfId="0" applyFont="1" applyFill="1" applyAlignment="1">
      <alignment vertical="top"/>
    </xf>
    <xf numFmtId="0" fontId="27" fillId="6" borderId="0" xfId="0" applyFont="1" applyFill="1" applyAlignment="1">
      <alignment vertical="top"/>
    </xf>
    <xf numFmtId="3" fontId="4" fillId="6" borderId="0" xfId="0" applyNumberFormat="1" applyFont="1" applyFill="1" applyAlignment="1">
      <alignment vertical="top"/>
    </xf>
    <xf numFmtId="0" fontId="28" fillId="3" borderId="0" xfId="0" applyFont="1" applyFill="1" applyAlignment="1"/>
    <xf numFmtId="0" fontId="30" fillId="5" borderId="0" xfId="0" applyFont="1" applyFill="1" applyAlignment="1">
      <alignment vertical="top"/>
    </xf>
    <xf numFmtId="0" fontId="28" fillId="0" borderId="0" xfId="0" applyFont="1" applyAlignment="1">
      <alignment horizontal="right"/>
    </xf>
    <xf numFmtId="0" fontId="0" fillId="0" borderId="0" xfId="0" applyFont="1" applyAlignment="1"/>
    <xf numFmtId="0" fontId="1" fillId="0" borderId="0" xfId="0" applyFont="1"/>
    <xf numFmtId="10" fontId="1" fillId="2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 applyAlignment="1">
      <alignment vertical="top"/>
    </xf>
    <xf numFmtId="3" fontId="28" fillId="0" borderId="0" xfId="0" applyNumberFormat="1" applyFont="1" applyFill="1" applyAlignment="1">
      <alignment vertical="top"/>
    </xf>
    <xf numFmtId="3" fontId="1" fillId="12" borderId="0" xfId="0" applyNumberFormat="1" applyFont="1" applyFill="1" applyAlignment="1">
      <alignment vertical="top"/>
    </xf>
    <xf numFmtId="3" fontId="28" fillId="12" borderId="0" xfId="0" applyNumberFormat="1" applyFont="1" applyFill="1" applyAlignment="1">
      <alignment vertical="top"/>
    </xf>
    <xf numFmtId="3" fontId="1" fillId="13" borderId="0" xfId="0" applyNumberFormat="1" applyFont="1" applyFill="1" applyAlignment="1">
      <alignment horizontal="right" vertical="top"/>
    </xf>
    <xf numFmtId="3" fontId="28" fillId="2" borderId="0" xfId="0" applyNumberFormat="1" applyFont="1" applyFill="1" applyAlignment="1">
      <alignment vertical="top"/>
    </xf>
    <xf numFmtId="3" fontId="28" fillId="2" borderId="0" xfId="0" applyNumberFormat="1" applyFont="1" applyFill="1" applyAlignment="1">
      <alignment horizontal="right" vertical="top"/>
    </xf>
    <xf numFmtId="0" fontId="28" fillId="0" borderId="0" xfId="0" applyFont="1" applyAlignment="1"/>
    <xf numFmtId="0" fontId="0" fillId="0" borderId="0" xfId="0" applyFont="1" applyAlignment="1"/>
    <xf numFmtId="0" fontId="1" fillId="0" borderId="0" xfId="0" applyFont="1"/>
    <xf numFmtId="3" fontId="1" fillId="0" borderId="0" xfId="0" applyNumberFormat="1" applyFont="1" applyAlignment="1"/>
    <xf numFmtId="0" fontId="0" fillId="0" borderId="0" xfId="0" applyFont="1" applyAlignment="1"/>
    <xf numFmtId="0" fontId="1" fillId="0" borderId="0" xfId="0" applyFont="1"/>
    <xf numFmtId="3" fontId="1" fillId="0" borderId="0" xfId="0" applyNumberFormat="1" applyFont="1" applyBorder="1"/>
    <xf numFmtId="0" fontId="1" fillId="0" borderId="0" xfId="0" applyFont="1" applyBorder="1"/>
    <xf numFmtId="3" fontId="1" fillId="13" borderId="0" xfId="0" applyNumberFormat="1" applyFont="1" applyFill="1" applyAlignment="1">
      <alignment vertical="top"/>
    </xf>
    <xf numFmtId="0" fontId="1" fillId="0" borderId="0" xfId="0" applyFont="1" applyFill="1"/>
    <xf numFmtId="3" fontId="1" fillId="0" borderId="0" xfId="0" applyNumberFormat="1" applyFont="1" applyBorder="1" applyAlignment="1">
      <alignment horizontal="right" vertical="top"/>
    </xf>
    <xf numFmtId="4" fontId="10" fillId="13" borderId="0" xfId="0" applyNumberFormat="1" applyFont="1" applyFill="1" applyAlignment="1"/>
    <xf numFmtId="0" fontId="31" fillId="0" borderId="0" xfId="0" applyFont="1" applyFill="1"/>
    <xf numFmtId="0" fontId="28" fillId="3" borderId="0" xfId="0" applyFont="1" applyFill="1" applyAlignment="1">
      <alignment vertical="top"/>
    </xf>
    <xf numFmtId="3" fontId="3" fillId="0" borderId="0" xfId="0" applyNumberFormat="1" applyFont="1" applyBorder="1"/>
    <xf numFmtId="3" fontId="4" fillId="0" borderId="0" xfId="0" applyNumberFormat="1" applyFont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10" fontId="6" fillId="0" borderId="0" xfId="0" applyNumberFormat="1" applyFont="1" applyBorder="1" applyAlignment="1">
      <alignment horizontal="right" vertical="top"/>
    </xf>
    <xf numFmtId="3" fontId="1" fillId="0" borderId="0" xfId="0" applyNumberFormat="1" applyFont="1" applyBorder="1" applyAlignment="1"/>
    <xf numFmtId="0" fontId="7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 vertical="top"/>
    </xf>
    <xf numFmtId="3" fontId="9" fillId="0" borderId="0" xfId="0" applyNumberFormat="1" applyFont="1" applyBorder="1" applyAlignment="1">
      <alignment horizontal="right" vertical="top"/>
    </xf>
    <xf numFmtId="3" fontId="2" fillId="3" borderId="0" xfId="0" applyNumberFormat="1" applyFont="1" applyFill="1" applyBorder="1" applyAlignment="1"/>
    <xf numFmtId="3" fontId="9" fillId="0" borderId="0" xfId="0" applyNumberFormat="1" applyFont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3" fontId="4" fillId="6" borderId="0" xfId="0" applyNumberFormat="1" applyFont="1" applyFill="1" applyBorder="1" applyAlignment="1">
      <alignment horizontal="right"/>
    </xf>
    <xf numFmtId="3" fontId="13" fillId="0" borderId="0" xfId="0" applyNumberFormat="1" applyFont="1" applyBorder="1"/>
    <xf numFmtId="3" fontId="1" fillId="2" borderId="0" xfId="0" applyNumberFormat="1" applyFont="1" applyFill="1" applyBorder="1"/>
    <xf numFmtId="3" fontId="4" fillId="0" borderId="0" xfId="0" applyNumberFormat="1" applyFont="1" applyBorder="1" applyAlignment="1">
      <alignment horizontal="right" vertical="top"/>
    </xf>
    <xf numFmtId="3" fontId="4" fillId="6" borderId="0" xfId="0" applyNumberFormat="1" applyFont="1" applyFill="1" applyBorder="1" applyAlignment="1">
      <alignment horizontal="right" vertical="top"/>
    </xf>
    <xf numFmtId="3" fontId="1" fillId="2" borderId="0" xfId="0" applyNumberFormat="1" applyFont="1" applyFill="1" applyBorder="1" applyAlignment="1"/>
    <xf numFmtId="3" fontId="4" fillId="6" borderId="0" xfId="0" applyNumberFormat="1" applyFont="1" applyFill="1" applyBorder="1" applyAlignment="1">
      <alignment vertical="top"/>
    </xf>
    <xf numFmtId="3" fontId="1" fillId="0" borderId="0" xfId="0" applyNumberFormat="1" applyFont="1" applyBorder="1" applyAlignment="1">
      <alignment vertical="top"/>
    </xf>
    <xf numFmtId="3" fontId="5" fillId="5" borderId="0" xfId="0" applyNumberFormat="1" applyFont="1" applyFill="1" applyBorder="1" applyAlignment="1">
      <alignment horizontal="right" vertical="top"/>
    </xf>
    <xf numFmtId="10" fontId="14" fillId="4" borderId="0" xfId="0" applyNumberFormat="1" applyFont="1" applyFill="1" applyBorder="1" applyAlignment="1">
      <alignment horizontal="right" vertical="top"/>
    </xf>
    <xf numFmtId="3" fontId="19" fillId="7" borderId="0" xfId="0" applyNumberFormat="1" applyFont="1" applyFill="1" applyBorder="1" applyAlignment="1">
      <alignment horizontal="right" vertical="top"/>
    </xf>
    <xf numFmtId="4" fontId="1" fillId="0" borderId="0" xfId="0" applyNumberFormat="1" applyFont="1" applyBorder="1" applyAlignment="1">
      <alignment horizontal="right" vertical="top"/>
    </xf>
    <xf numFmtId="3" fontId="1" fillId="3" borderId="0" xfId="0" applyNumberFormat="1" applyFont="1" applyFill="1" applyBorder="1" applyAlignment="1">
      <alignment vertical="top"/>
    </xf>
    <xf numFmtId="9" fontId="14" fillId="4" borderId="0" xfId="0" applyNumberFormat="1" applyFont="1" applyFill="1" applyBorder="1" applyAlignment="1">
      <alignment horizontal="right" vertical="top" wrapText="1"/>
    </xf>
    <xf numFmtId="3" fontId="1" fillId="0" borderId="0" xfId="0" applyNumberFormat="1" applyFont="1" applyBorder="1" applyAlignment="1">
      <alignment horizontal="right" vertical="top" wrapText="1"/>
    </xf>
    <xf numFmtId="3" fontId="1" fillId="8" borderId="0" xfId="0" applyNumberFormat="1" applyFont="1" applyFill="1" applyBorder="1" applyAlignment="1">
      <alignment horizontal="right" vertical="top"/>
    </xf>
    <xf numFmtId="3" fontId="6" fillId="5" borderId="0" xfId="0" applyNumberFormat="1" applyFont="1" applyFill="1" applyBorder="1" applyAlignment="1">
      <alignment vertical="top"/>
    </xf>
    <xf numFmtId="3" fontId="16" fillId="7" borderId="0" xfId="0" applyNumberFormat="1" applyFont="1" applyFill="1" applyBorder="1" applyAlignment="1">
      <alignment horizontal="right" vertical="top"/>
    </xf>
    <xf numFmtId="165" fontId="1" fillId="8" borderId="0" xfId="0" applyNumberFormat="1" applyFont="1" applyFill="1" applyBorder="1" applyAlignment="1">
      <alignment horizontal="right" vertical="top"/>
    </xf>
    <xf numFmtId="3" fontId="1" fillId="2" borderId="0" xfId="0" applyNumberFormat="1" applyFont="1" applyFill="1" applyBorder="1" applyAlignment="1">
      <alignment horizontal="right" vertical="top"/>
    </xf>
    <xf numFmtId="165" fontId="1" fillId="0" borderId="0" xfId="0" applyNumberFormat="1" applyFont="1" applyBorder="1" applyAlignment="1">
      <alignment horizontal="right" vertical="top"/>
    </xf>
    <xf numFmtId="3" fontId="1" fillId="0" borderId="0" xfId="0" applyNumberFormat="1" applyFont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3" fontId="5" fillId="7" borderId="0" xfId="0" applyNumberFormat="1" applyFont="1" applyFill="1" applyBorder="1" applyAlignment="1">
      <alignment horizontal="right" vertical="top"/>
    </xf>
    <xf numFmtId="3" fontId="1" fillId="2" borderId="0" xfId="0" applyNumberFormat="1" applyFont="1" applyFill="1" applyBorder="1" applyAlignment="1">
      <alignment vertical="top"/>
    </xf>
    <xf numFmtId="4" fontId="1" fillId="2" borderId="0" xfId="0" applyNumberFormat="1" applyFont="1" applyFill="1" applyBorder="1" applyAlignment="1">
      <alignment vertical="top"/>
    </xf>
    <xf numFmtId="3" fontId="1" fillId="8" borderId="0" xfId="0" applyNumberFormat="1" applyFont="1" applyFill="1" applyBorder="1"/>
    <xf numFmtId="3" fontId="1" fillId="10" borderId="0" xfId="0" applyNumberFormat="1" applyFont="1" applyFill="1" applyBorder="1"/>
    <xf numFmtId="3" fontId="4" fillId="0" borderId="0" xfId="0" applyNumberFormat="1" applyFont="1" applyBorder="1"/>
    <xf numFmtId="3" fontId="22" fillId="0" borderId="0" xfId="0" applyNumberFormat="1" applyFont="1" applyBorder="1" applyAlignment="1"/>
    <xf numFmtId="3" fontId="1" fillId="8" borderId="0" xfId="0" applyNumberFormat="1" applyFont="1" applyFill="1" applyBorder="1" applyAlignment="1"/>
    <xf numFmtId="3" fontId="1" fillId="10" borderId="0" xfId="0" applyNumberFormat="1" applyFont="1" applyFill="1" applyBorder="1" applyAlignment="1">
      <alignment horizontal="right" vertical="top"/>
    </xf>
    <xf numFmtId="3" fontId="13" fillId="0" borderId="0" xfId="0" applyNumberFormat="1" applyFont="1" applyBorder="1" applyAlignment="1">
      <alignment horizontal="right" vertical="top"/>
    </xf>
    <xf numFmtId="3" fontId="4" fillId="11" borderId="0" xfId="0" applyNumberFormat="1" applyFont="1" applyFill="1" applyBorder="1" applyAlignment="1">
      <alignment horizontal="right" vertical="top" wrapText="1"/>
    </xf>
    <xf numFmtId="3" fontId="1" fillId="3" borderId="0" xfId="0" applyNumberFormat="1" applyFont="1" applyFill="1" applyBorder="1" applyAlignment="1">
      <alignment horizontal="right" vertical="top"/>
    </xf>
    <xf numFmtId="3" fontId="4" fillId="11" borderId="0" xfId="0" applyNumberFormat="1" applyFont="1" applyFill="1" applyBorder="1" applyAlignment="1">
      <alignment horizontal="right" vertical="top"/>
    </xf>
    <xf numFmtId="3" fontId="4" fillId="3" borderId="0" xfId="0" applyNumberFormat="1" applyFont="1" applyFill="1" applyBorder="1" applyAlignment="1">
      <alignment horizontal="right" vertical="top"/>
    </xf>
    <xf numFmtId="3" fontId="1" fillId="5" borderId="0" xfId="0" applyNumberFormat="1" applyFont="1" applyFill="1" applyBorder="1" applyAlignment="1">
      <alignment vertical="top"/>
    </xf>
    <xf numFmtId="3" fontId="6" fillId="5" borderId="0" xfId="0" applyNumberFormat="1" applyFont="1" applyFill="1" applyBorder="1"/>
    <xf numFmtId="3" fontId="1" fillId="5" borderId="0" xfId="0" applyNumberFormat="1" applyFont="1" applyFill="1" applyBorder="1"/>
    <xf numFmtId="10" fontId="1" fillId="0" borderId="5" xfId="0" applyNumberFormat="1" applyFont="1" applyBorder="1"/>
    <xf numFmtId="3" fontId="3" fillId="0" borderId="7" xfId="0" applyNumberFormat="1" applyFont="1" applyBorder="1"/>
    <xf numFmtId="3" fontId="4" fillId="0" borderId="7" xfId="0" applyNumberFormat="1" applyFont="1" applyBorder="1" applyAlignment="1">
      <alignment horizontal="center"/>
    </xf>
    <xf numFmtId="164" fontId="4" fillId="4" borderId="7" xfId="0" applyNumberFormat="1" applyFont="1" applyFill="1" applyBorder="1" applyAlignment="1">
      <alignment horizontal="center"/>
    </xf>
    <xf numFmtId="3" fontId="5" fillId="0" borderId="7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3" fontId="2" fillId="3" borderId="7" xfId="0" applyNumberFormat="1" applyFont="1" applyFill="1" applyBorder="1" applyAlignment="1"/>
    <xf numFmtId="3" fontId="9" fillId="0" borderId="7" xfId="0" applyNumberFormat="1" applyFont="1" applyBorder="1" applyAlignment="1">
      <alignment horizontal="right"/>
    </xf>
    <xf numFmtId="3" fontId="5" fillId="5" borderId="7" xfId="0" applyNumberFormat="1" applyFont="1" applyFill="1" applyBorder="1" applyAlignment="1">
      <alignment horizontal="right"/>
    </xf>
    <xf numFmtId="3" fontId="12" fillId="0" borderId="7" xfId="0" applyNumberFormat="1" applyFont="1" applyBorder="1" applyAlignment="1">
      <alignment horizontal="right"/>
    </xf>
    <xf numFmtId="3" fontId="1" fillId="0" borderId="7" xfId="0" applyNumberFormat="1" applyFont="1" applyBorder="1"/>
    <xf numFmtId="3" fontId="4" fillId="6" borderId="7" xfId="0" applyNumberFormat="1" applyFont="1" applyFill="1" applyBorder="1" applyAlignment="1">
      <alignment horizontal="right"/>
    </xf>
    <xf numFmtId="3" fontId="13" fillId="0" borderId="7" xfId="0" applyNumberFormat="1" applyFont="1" applyBorder="1"/>
    <xf numFmtId="3" fontId="1" fillId="2" borderId="7" xfId="0" applyNumberFormat="1" applyFont="1" applyFill="1" applyBorder="1"/>
    <xf numFmtId="3" fontId="15" fillId="7" borderId="8" xfId="0" applyNumberFormat="1" applyFont="1" applyFill="1" applyBorder="1" applyAlignment="1">
      <alignment horizontal="right" vertical="top"/>
    </xf>
    <xf numFmtId="3" fontId="4" fillId="0" borderId="7" xfId="0" applyNumberFormat="1" applyFont="1" applyBorder="1" applyAlignment="1">
      <alignment horizontal="right" vertical="top"/>
    </xf>
    <xf numFmtId="3" fontId="4" fillId="6" borderId="7" xfId="0" applyNumberFormat="1" applyFont="1" applyFill="1" applyBorder="1" applyAlignment="1">
      <alignment horizontal="right" vertical="top"/>
    </xf>
    <xf numFmtId="3" fontId="1" fillId="2" borderId="7" xfId="0" applyNumberFormat="1" applyFont="1" applyFill="1" applyBorder="1" applyAlignment="1"/>
    <xf numFmtId="3" fontId="4" fillId="6" borderId="7" xfId="0" applyNumberFormat="1" applyFont="1" applyFill="1" applyBorder="1" applyAlignment="1">
      <alignment vertical="top"/>
    </xf>
    <xf numFmtId="3" fontId="1" fillId="0" borderId="7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vertical="top"/>
    </xf>
    <xf numFmtId="3" fontId="5" fillId="5" borderId="7" xfId="0" applyNumberFormat="1" applyFont="1" applyFill="1" applyBorder="1" applyAlignment="1">
      <alignment horizontal="right" vertical="top"/>
    </xf>
    <xf numFmtId="10" fontId="14" fillId="4" borderId="7" xfId="0" applyNumberFormat="1" applyFont="1" applyFill="1" applyBorder="1" applyAlignment="1">
      <alignment horizontal="right" vertical="top"/>
    </xf>
    <xf numFmtId="3" fontId="19" fillId="7" borderId="7" xfId="0" applyNumberFormat="1" applyFont="1" applyFill="1" applyBorder="1" applyAlignment="1">
      <alignment horizontal="right" vertical="top"/>
    </xf>
    <xf numFmtId="9" fontId="14" fillId="4" borderId="7" xfId="0" applyNumberFormat="1" applyFont="1" applyFill="1" applyBorder="1" applyAlignment="1">
      <alignment horizontal="right" vertical="top" wrapText="1"/>
    </xf>
    <xf numFmtId="3" fontId="1" fillId="0" borderId="7" xfId="0" applyNumberFormat="1" applyFont="1" applyBorder="1" applyAlignment="1">
      <alignment horizontal="right" vertical="top" wrapText="1"/>
    </xf>
    <xf numFmtId="3" fontId="1" fillId="8" borderId="7" xfId="0" applyNumberFormat="1" applyFont="1" applyFill="1" applyBorder="1" applyAlignment="1">
      <alignment horizontal="right" vertical="top"/>
    </xf>
    <xf numFmtId="3" fontId="6" fillId="5" borderId="7" xfId="0" applyNumberFormat="1" applyFont="1" applyFill="1" applyBorder="1" applyAlignment="1">
      <alignment vertical="top"/>
    </xf>
    <xf numFmtId="3" fontId="16" fillId="7" borderId="7" xfId="0" applyNumberFormat="1" applyFont="1" applyFill="1" applyBorder="1" applyAlignment="1">
      <alignment horizontal="right" vertical="top"/>
    </xf>
    <xf numFmtId="165" fontId="1" fillId="8" borderId="7" xfId="0" applyNumberFormat="1" applyFont="1" applyFill="1" applyBorder="1" applyAlignment="1">
      <alignment horizontal="right" vertical="top"/>
    </xf>
    <xf numFmtId="3" fontId="1" fillId="2" borderId="7" xfId="0" applyNumberFormat="1" applyFont="1" applyFill="1" applyBorder="1" applyAlignment="1">
      <alignment horizontal="right" vertical="top"/>
    </xf>
    <xf numFmtId="165" fontId="1" fillId="0" borderId="7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/>
    <xf numFmtId="3" fontId="1" fillId="0" borderId="7" xfId="0" applyNumberFormat="1" applyFont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3" fontId="5" fillId="7" borderId="7" xfId="0" applyNumberFormat="1" applyFont="1" applyFill="1" applyBorder="1" applyAlignment="1">
      <alignment horizontal="right" vertical="top"/>
    </xf>
    <xf numFmtId="3" fontId="1" fillId="2" borderId="7" xfId="0" applyNumberFormat="1" applyFont="1" applyFill="1" applyBorder="1" applyAlignment="1">
      <alignment vertical="top"/>
    </xf>
    <xf numFmtId="4" fontId="1" fillId="2" borderId="7" xfId="0" applyNumberFormat="1" applyFont="1" applyFill="1" applyBorder="1" applyAlignment="1">
      <alignment vertical="top"/>
    </xf>
    <xf numFmtId="3" fontId="1" fillId="8" borderId="7" xfId="0" applyNumberFormat="1" applyFont="1" applyFill="1" applyBorder="1"/>
    <xf numFmtId="3" fontId="1" fillId="10" borderId="7" xfId="0" applyNumberFormat="1" applyFont="1" applyFill="1" applyBorder="1"/>
    <xf numFmtId="3" fontId="4" fillId="0" borderId="7" xfId="0" applyNumberFormat="1" applyFont="1" applyBorder="1"/>
    <xf numFmtId="3" fontId="22" fillId="0" borderId="7" xfId="0" applyNumberFormat="1" applyFont="1" applyBorder="1" applyAlignment="1"/>
    <xf numFmtId="3" fontId="1" fillId="8" borderId="7" xfId="0" applyNumberFormat="1" applyFont="1" applyFill="1" applyBorder="1" applyAlignment="1"/>
    <xf numFmtId="3" fontId="1" fillId="10" borderId="7" xfId="0" applyNumberFormat="1" applyFont="1" applyFill="1" applyBorder="1" applyAlignment="1"/>
    <xf numFmtId="3" fontId="1" fillId="10" borderId="7" xfId="0" applyNumberFormat="1" applyFont="1" applyFill="1" applyBorder="1" applyAlignment="1">
      <alignment horizontal="right" vertical="top"/>
    </xf>
    <xf numFmtId="3" fontId="13" fillId="0" borderId="7" xfId="0" applyNumberFormat="1" applyFont="1" applyBorder="1" applyAlignment="1">
      <alignment horizontal="right" vertical="top"/>
    </xf>
    <xf numFmtId="3" fontId="4" fillId="11" borderId="7" xfId="0" applyNumberFormat="1" applyFont="1" applyFill="1" applyBorder="1" applyAlignment="1">
      <alignment horizontal="right" vertical="top" wrapText="1"/>
    </xf>
    <xf numFmtId="3" fontId="1" fillId="3" borderId="7" xfId="0" applyNumberFormat="1" applyFont="1" applyFill="1" applyBorder="1" applyAlignment="1">
      <alignment horizontal="right" vertical="top"/>
    </xf>
    <xf numFmtId="3" fontId="4" fillId="11" borderId="7" xfId="0" applyNumberFormat="1" applyFont="1" applyFill="1" applyBorder="1" applyAlignment="1">
      <alignment horizontal="right" vertical="top"/>
    </xf>
    <xf numFmtId="3" fontId="1" fillId="3" borderId="7" xfId="0" applyNumberFormat="1" applyFont="1" applyFill="1" applyBorder="1" applyAlignment="1">
      <alignment vertical="top"/>
    </xf>
    <xf numFmtId="3" fontId="4" fillId="3" borderId="7" xfId="0" applyNumberFormat="1" applyFont="1" applyFill="1" applyBorder="1" applyAlignment="1">
      <alignment horizontal="right" vertical="top"/>
    </xf>
    <xf numFmtId="3" fontId="1" fillId="5" borderId="7" xfId="0" applyNumberFormat="1" applyFont="1" applyFill="1" applyBorder="1" applyAlignment="1">
      <alignment vertical="top"/>
    </xf>
    <xf numFmtId="3" fontId="6" fillId="5" borderId="7" xfId="0" applyNumberFormat="1" applyFont="1" applyFill="1" applyBorder="1"/>
    <xf numFmtId="3" fontId="1" fillId="5" borderId="7" xfId="0" applyNumberFormat="1" applyFont="1" applyFill="1" applyBorder="1"/>
    <xf numFmtId="10" fontId="1" fillId="0" borderId="6" xfId="0" applyNumberFormat="1" applyFont="1" applyBorder="1"/>
    <xf numFmtId="3" fontId="15" fillId="7" borderId="0" xfId="0" applyNumberFormat="1" applyFont="1" applyFill="1" applyBorder="1" applyAlignment="1">
      <alignment horizontal="right" vertical="top"/>
    </xf>
    <xf numFmtId="3" fontId="1" fillId="0" borderId="7" xfId="0" applyNumberFormat="1" applyFont="1" applyBorder="1" applyAlignment="1">
      <alignment horizontal="center"/>
    </xf>
    <xf numFmtId="3" fontId="4" fillId="6" borderId="9" xfId="0" applyNumberFormat="1" applyFont="1" applyFill="1" applyBorder="1" applyAlignment="1">
      <alignment horizontal="right"/>
    </xf>
    <xf numFmtId="10" fontId="14" fillId="4" borderId="9" xfId="0" applyNumberFormat="1" applyFont="1" applyFill="1" applyBorder="1" applyAlignment="1">
      <alignment horizontal="right" vertical="top"/>
    </xf>
    <xf numFmtId="3" fontId="4" fillId="6" borderId="9" xfId="0" applyNumberFormat="1" applyFont="1" applyFill="1" applyBorder="1" applyAlignment="1">
      <alignment horizontal="right" vertical="top"/>
    </xf>
    <xf numFmtId="0" fontId="1" fillId="2" borderId="0" xfId="0" applyFont="1" applyFill="1" applyBorder="1"/>
    <xf numFmtId="0" fontId="6" fillId="5" borderId="0" xfId="0" applyFont="1" applyFill="1" applyBorder="1"/>
    <xf numFmtId="0" fontId="1" fillId="5" borderId="0" xfId="0" applyFont="1" applyFill="1" applyBorder="1"/>
    <xf numFmtId="10" fontId="1" fillId="0" borderId="7" xfId="0" applyNumberFormat="1" applyFont="1" applyBorder="1"/>
    <xf numFmtId="10" fontId="1" fillId="0" borderId="0" xfId="0" applyNumberFormat="1" applyFont="1" applyBorder="1"/>
    <xf numFmtId="0" fontId="1" fillId="0" borderId="7" xfId="0" applyFont="1" applyBorder="1"/>
    <xf numFmtId="0" fontId="1" fillId="2" borderId="7" xfId="0" applyFont="1" applyFill="1" applyBorder="1"/>
    <xf numFmtId="0" fontId="6" fillId="5" borderId="7" xfId="0" applyFont="1" applyFill="1" applyBorder="1"/>
    <xf numFmtId="0" fontId="1" fillId="5" borderId="7" xfId="0" applyFont="1" applyFill="1" applyBorder="1"/>
    <xf numFmtId="0" fontId="0" fillId="0" borderId="7" xfId="0" applyFont="1" applyBorder="1" applyAlignment="1"/>
    <xf numFmtId="0" fontId="0" fillId="0" borderId="0" xfId="0" applyFont="1" applyBorder="1" applyAlignment="1"/>
    <xf numFmtId="3" fontId="12" fillId="0" borderId="9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 vertical="top"/>
    </xf>
    <xf numFmtId="9" fontId="14" fillId="4" borderId="9" xfId="0" applyNumberFormat="1" applyFont="1" applyFill="1" applyBorder="1" applyAlignment="1">
      <alignment horizontal="right" vertical="top" wrapText="1"/>
    </xf>
    <xf numFmtId="3" fontId="1" fillId="0" borderId="9" xfId="0" applyNumberFormat="1" applyFont="1" applyBorder="1" applyAlignment="1">
      <alignment vertical="top"/>
    </xf>
    <xf numFmtId="3" fontId="32" fillId="14" borderId="0" xfId="0" applyNumberFormat="1" applyFont="1" applyFill="1" applyBorder="1"/>
    <xf numFmtId="3" fontId="13" fillId="14" borderId="0" xfId="0" applyNumberFormat="1" applyFont="1" applyFill="1" applyBorder="1" applyAlignment="1">
      <alignment horizontal="right" vertical="top"/>
    </xf>
    <xf numFmtId="3" fontId="13" fillId="0" borderId="0" xfId="0" applyNumberFormat="1" applyFont="1" applyFill="1" applyBorder="1" applyAlignment="1">
      <alignment horizontal="right" vertical="top"/>
    </xf>
    <xf numFmtId="3" fontId="28" fillId="15" borderId="0" xfId="0" applyNumberFormat="1" applyFont="1" applyFill="1"/>
    <xf numFmtId="3" fontId="28" fillId="15" borderId="0" xfId="0" applyNumberFormat="1" applyFont="1" applyFill="1" applyAlignment="1"/>
    <xf numFmtId="3" fontId="33" fillId="0" borderId="0" xfId="0" applyNumberFormat="1" applyFont="1"/>
    <xf numFmtId="3" fontId="1" fillId="0" borderId="0" xfId="0" applyNumberFormat="1" applyFont="1" applyAlignment="1"/>
    <xf numFmtId="0" fontId="0" fillId="0" borderId="0" xfId="0" applyFont="1" applyAlignment="1"/>
    <xf numFmtId="0" fontId="2" fillId="3" borderId="0" xfId="0" applyFont="1" applyFill="1" applyAlignment="1">
      <alignment horizontal="left"/>
    </xf>
    <xf numFmtId="0" fontId="1" fillId="0" borderId="0" xfId="0" applyFont="1"/>
    <xf numFmtId="0" fontId="25" fillId="5" borderId="0" xfId="0" applyFont="1" applyFill="1" applyAlignment="1"/>
    <xf numFmtId="3" fontId="25" fillId="5" borderId="0" xfId="0" applyNumberFormat="1" applyFont="1" applyFill="1"/>
    <xf numFmtId="3" fontId="33" fillId="0" borderId="0" xfId="0" applyNumberFormat="1" applyFont="1" applyAlignment="1">
      <alignment horizontal="left" wrapText="1"/>
    </xf>
    <xf numFmtId="0" fontId="34" fillId="0" borderId="0" xfId="0" applyFont="1" applyAlignment="1">
      <alignment horizontal="left"/>
    </xf>
    <xf numFmtId="0" fontId="34" fillId="0" borderId="1" xfId="0" applyFont="1" applyBorder="1" applyAlignment="1">
      <alignment horizontal="left"/>
    </xf>
    <xf numFmtId="9" fontId="25" fillId="5" borderId="0" xfId="0" applyNumberFormat="1" applyFont="1" applyFill="1" applyAlignment="1"/>
    <xf numFmtId="166" fontId="26" fillId="5" borderId="0" xfId="0" applyNumberFormat="1" applyFont="1" applyFill="1" applyAlignment="1"/>
    <xf numFmtId="4" fontId="25" fillId="5" borderId="0" xfId="0" applyNumberFormat="1" applyFont="1" applyFill="1"/>
  </cellXfs>
  <cellStyles count="1">
    <cellStyle name="Обычный" xfId="0" builtinId="0"/>
  </cellStyles>
  <dxfs count="5">
    <dxf>
      <font>
        <color rgb="FFCC0000"/>
      </font>
      <fill>
        <patternFill patternType="solid">
          <fgColor rgb="FFCFE2F3"/>
          <bgColor rgb="FFCFE2F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CC0000"/>
      </font>
      <fill>
        <patternFill patternType="solid">
          <fgColor rgb="FFCFE2F3"/>
          <bgColor rgb="FFCFE2F3"/>
        </patternFill>
      </fill>
    </dxf>
    <dxf>
      <font>
        <color rgb="FFCC0000"/>
      </font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BQ919"/>
  <sheetViews>
    <sheetView tabSelected="1" zoomScale="90" zoomScaleNormal="90" workbookViewId="0">
      <pane xSplit="3" ySplit="11" topLeftCell="D188" activePane="bottomRight" state="frozen"/>
      <selection pane="topRight" activeCell="D1" sqref="D1"/>
      <selection pane="bottomLeft" activeCell="A12" sqref="A12"/>
      <selection pane="bottomRight" activeCell="C200" sqref="C200:C201"/>
    </sheetView>
  </sheetViews>
  <sheetFormatPr defaultColWidth="12.6328125" defaultRowHeight="15.75" customHeight="1" outlineLevelRow="3" outlineLevelCol="2" x14ac:dyDescent="0.25"/>
  <cols>
    <col min="1" max="1" width="13.453125" customWidth="1"/>
    <col min="2" max="2" width="42.90625" style="245" customWidth="1"/>
    <col min="3" max="3" width="15.453125" customWidth="1"/>
    <col min="4" max="4" width="12.08984375" customWidth="1"/>
    <col min="5" max="5" width="12.90625" customWidth="1" outlineLevel="1"/>
    <col min="6" max="8" width="12.54296875" customWidth="1" outlineLevel="1"/>
    <col min="9" max="9" width="13" customWidth="1" outlineLevel="1"/>
    <col min="10" max="10" width="11.90625" customWidth="1" outlineLevel="1"/>
    <col min="11" max="11" width="12.08984375" customWidth="1" outlineLevel="2"/>
    <col min="12" max="12" width="12.6328125" customWidth="1" outlineLevel="2"/>
    <col min="13" max="13" width="13" customWidth="1" outlineLevel="2"/>
    <col min="14" max="14" width="13.36328125" customWidth="1" outlineLevel="2"/>
    <col min="15" max="15" width="13" customWidth="1" outlineLevel="2"/>
    <col min="16" max="18" width="12.54296875" customWidth="1" outlineLevel="2"/>
    <col min="19" max="21" width="12.08984375" customWidth="1" outlineLevel="2"/>
    <col min="22" max="22" width="12.36328125" customWidth="1" outlineLevel="2"/>
    <col min="23" max="23" width="11.453125" customWidth="1" outlineLevel="2"/>
    <col min="24" max="24" width="12.36328125" customWidth="1" outlineLevel="2"/>
    <col min="25" max="25" width="11.54296875" customWidth="1" outlineLevel="2"/>
    <col min="26" max="26" width="12.36328125" customWidth="1" outlineLevel="2"/>
    <col min="27" max="28" width="14" customWidth="1" outlineLevel="2"/>
    <col min="29" max="35" width="11.6328125" customWidth="1" outlineLevel="2"/>
    <col min="36" max="36" width="13.08984375" customWidth="1" outlineLevel="2"/>
    <col min="37" max="37" width="11.6328125" customWidth="1" outlineLevel="2"/>
    <col min="38" max="38" width="13.90625" customWidth="1" outlineLevel="2"/>
    <col min="39" max="39" width="12.6328125" customWidth="1" outlineLevel="2"/>
    <col min="40" max="40" width="12.6328125" style="425" customWidth="1" outlineLevel="2"/>
    <col min="41" max="51" width="12.6328125" style="426" customWidth="1" outlineLevel="2"/>
    <col min="52" max="52" width="12.6328125" style="425" customWidth="1" outlineLevel="2"/>
    <col min="53" max="55" width="12.6328125" style="426" customWidth="1" outlineLevel="2"/>
    <col min="56" max="58" width="15.36328125" style="426" customWidth="1" outlineLevel="2"/>
    <col min="59" max="63" width="16" style="426" customWidth="1" outlineLevel="2"/>
    <col min="64" max="64" width="13.6328125" customWidth="1"/>
    <col min="65" max="65" width="14.08984375" customWidth="1"/>
    <col min="66" max="69" width="14.36328125" customWidth="1"/>
  </cols>
  <sheetData>
    <row r="1" spans="1:69" ht="12.75" customHeight="1" x14ac:dyDescent="0.25">
      <c r="A1" s="1"/>
      <c r="B1" s="439" t="s">
        <v>0</v>
      </c>
      <c r="C1" s="2">
        <v>1395500000</v>
      </c>
      <c r="D1" s="355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355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355"/>
      <c r="AC1" s="299"/>
      <c r="AD1" s="299"/>
      <c r="AE1" s="299"/>
      <c r="AF1" s="299"/>
      <c r="AG1" s="299"/>
      <c r="AH1" s="299"/>
      <c r="AI1" s="431"/>
      <c r="AJ1" s="299"/>
      <c r="AK1" s="299"/>
      <c r="AL1" s="299"/>
      <c r="AM1" s="299"/>
      <c r="AN1" s="355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355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4"/>
      <c r="BL1" s="3"/>
    </row>
    <row r="2" spans="1:69" ht="12.75" customHeight="1" x14ac:dyDescent="0.25">
      <c r="A2" s="5"/>
      <c r="B2" s="438"/>
      <c r="C2" s="6">
        <f>C1-C4</f>
        <v>331237750</v>
      </c>
      <c r="D2" s="356">
        <v>1</v>
      </c>
      <c r="E2" s="300">
        <v>2</v>
      </c>
      <c r="F2" s="300">
        <v>3</v>
      </c>
      <c r="G2" s="300">
        <v>4</v>
      </c>
      <c r="H2" s="300">
        <v>5</v>
      </c>
      <c r="I2" s="300">
        <v>6</v>
      </c>
      <c r="J2" s="300">
        <v>7</v>
      </c>
      <c r="K2" s="300">
        <v>8</v>
      </c>
      <c r="L2" s="300">
        <v>9</v>
      </c>
      <c r="M2" s="300">
        <v>10</v>
      </c>
      <c r="N2" s="300">
        <v>11</v>
      </c>
      <c r="O2" s="300">
        <v>12</v>
      </c>
      <c r="P2" s="356">
        <v>13</v>
      </c>
      <c r="Q2" s="300">
        <v>14</v>
      </c>
      <c r="R2" s="300">
        <v>15</v>
      </c>
      <c r="S2" s="300">
        <v>16</v>
      </c>
      <c r="T2" s="300">
        <v>17</v>
      </c>
      <c r="U2" s="300">
        <v>18</v>
      </c>
      <c r="V2" s="300">
        <v>19</v>
      </c>
      <c r="W2" s="300">
        <v>20</v>
      </c>
      <c r="X2" s="300">
        <v>21</v>
      </c>
      <c r="Y2" s="300">
        <v>22</v>
      </c>
      <c r="Z2" s="300">
        <v>23</v>
      </c>
      <c r="AA2" s="300">
        <v>24</v>
      </c>
      <c r="AB2" s="356">
        <v>25</v>
      </c>
      <c r="AC2" s="300">
        <v>26</v>
      </c>
      <c r="AD2" s="300">
        <v>27</v>
      </c>
      <c r="AE2" s="300">
        <v>28</v>
      </c>
      <c r="AF2" s="300">
        <v>29</v>
      </c>
      <c r="AG2" s="300">
        <v>30</v>
      </c>
      <c r="AH2" s="300">
        <v>31</v>
      </c>
      <c r="AI2" s="300">
        <v>32</v>
      </c>
      <c r="AJ2" s="300">
        <v>33</v>
      </c>
      <c r="AK2" s="300">
        <v>34</v>
      </c>
      <c r="AL2" s="300">
        <v>35</v>
      </c>
      <c r="AM2" s="300">
        <v>36</v>
      </c>
      <c r="AN2" s="356">
        <v>37</v>
      </c>
      <c r="AO2" s="300">
        <v>38</v>
      </c>
      <c r="AP2" s="300">
        <v>39</v>
      </c>
      <c r="AQ2" s="300">
        <v>40</v>
      </c>
      <c r="AR2" s="300">
        <v>41</v>
      </c>
      <c r="AS2" s="300">
        <v>42</v>
      </c>
      <c r="AT2" s="300">
        <v>43</v>
      </c>
      <c r="AU2" s="300">
        <v>44</v>
      </c>
      <c r="AV2" s="300">
        <v>45</v>
      </c>
      <c r="AW2" s="300">
        <v>46</v>
      </c>
      <c r="AX2" s="300">
        <v>47</v>
      </c>
      <c r="AY2" s="300">
        <v>48</v>
      </c>
      <c r="AZ2" s="356">
        <v>49</v>
      </c>
      <c r="BA2" s="300">
        <v>50</v>
      </c>
      <c r="BB2" s="300">
        <v>51</v>
      </c>
      <c r="BC2" s="300">
        <v>52</v>
      </c>
      <c r="BD2" s="300">
        <v>53</v>
      </c>
      <c r="BE2" s="300">
        <v>54</v>
      </c>
      <c r="BF2" s="300">
        <v>55</v>
      </c>
      <c r="BG2" s="300">
        <v>56</v>
      </c>
      <c r="BH2" s="300">
        <v>57</v>
      </c>
      <c r="BI2" s="300">
        <v>58</v>
      </c>
      <c r="BJ2" s="300">
        <v>59</v>
      </c>
      <c r="BK2" s="7">
        <v>60</v>
      </c>
      <c r="BL2" s="8" t="s">
        <v>1</v>
      </c>
      <c r="BM2" s="9" t="s">
        <v>2</v>
      </c>
      <c r="BN2" s="10" t="s">
        <v>3</v>
      </c>
      <c r="BO2" s="11" t="s">
        <v>4</v>
      </c>
      <c r="BP2" s="11" t="s">
        <v>5</v>
      </c>
      <c r="BQ2" s="12" t="s">
        <v>6</v>
      </c>
    </row>
    <row r="3" spans="1:69" ht="12.75" customHeight="1" x14ac:dyDescent="0.25">
      <c r="A3" s="13"/>
      <c r="B3" s="13"/>
      <c r="C3" s="13"/>
      <c r="D3" s="357">
        <v>45292</v>
      </c>
      <c r="E3" s="301">
        <v>45323</v>
      </c>
      <c r="F3" s="301">
        <v>45352</v>
      </c>
      <c r="G3" s="301">
        <v>45383</v>
      </c>
      <c r="H3" s="301">
        <v>45413</v>
      </c>
      <c r="I3" s="301">
        <v>45444</v>
      </c>
      <c r="J3" s="301">
        <v>45474</v>
      </c>
      <c r="K3" s="301">
        <v>45505</v>
      </c>
      <c r="L3" s="301">
        <v>45536</v>
      </c>
      <c r="M3" s="301">
        <v>45566</v>
      </c>
      <c r="N3" s="301">
        <v>45597</v>
      </c>
      <c r="O3" s="301">
        <v>45627</v>
      </c>
      <c r="P3" s="357">
        <v>45658</v>
      </c>
      <c r="Q3" s="301">
        <v>45689</v>
      </c>
      <c r="R3" s="301">
        <v>45717</v>
      </c>
      <c r="S3" s="301">
        <v>45748</v>
      </c>
      <c r="T3" s="301">
        <v>45778</v>
      </c>
      <c r="U3" s="301">
        <v>45809</v>
      </c>
      <c r="V3" s="301">
        <v>45839</v>
      </c>
      <c r="W3" s="301">
        <v>45870</v>
      </c>
      <c r="X3" s="301">
        <v>45901</v>
      </c>
      <c r="Y3" s="301">
        <v>45931</v>
      </c>
      <c r="Z3" s="301">
        <v>45962</v>
      </c>
      <c r="AA3" s="301">
        <v>45992</v>
      </c>
      <c r="AB3" s="357">
        <v>46023</v>
      </c>
      <c r="AC3" s="301">
        <v>46054</v>
      </c>
      <c r="AD3" s="301">
        <v>46082</v>
      </c>
      <c r="AE3" s="301">
        <v>46113</v>
      </c>
      <c r="AF3" s="301">
        <v>46143</v>
      </c>
      <c r="AG3" s="301">
        <v>46174</v>
      </c>
      <c r="AH3" s="301">
        <v>46204</v>
      </c>
      <c r="AI3" s="301">
        <v>46235</v>
      </c>
      <c r="AJ3" s="301">
        <v>46266</v>
      </c>
      <c r="AK3" s="301">
        <v>46296</v>
      </c>
      <c r="AL3" s="301">
        <v>46327</v>
      </c>
      <c r="AM3" s="301">
        <v>46357</v>
      </c>
      <c r="AN3" s="357">
        <v>46388</v>
      </c>
      <c r="AO3" s="301">
        <v>46419</v>
      </c>
      <c r="AP3" s="301">
        <v>46447</v>
      </c>
      <c r="AQ3" s="301">
        <v>46478</v>
      </c>
      <c r="AR3" s="301">
        <v>46508</v>
      </c>
      <c r="AS3" s="301">
        <v>46539</v>
      </c>
      <c r="AT3" s="301">
        <v>46569</v>
      </c>
      <c r="AU3" s="301">
        <v>46600</v>
      </c>
      <c r="AV3" s="301">
        <v>46631</v>
      </c>
      <c r="AW3" s="301">
        <v>46661</v>
      </c>
      <c r="AX3" s="301">
        <v>46692</v>
      </c>
      <c r="AY3" s="301">
        <v>46722</v>
      </c>
      <c r="AZ3" s="357">
        <v>46753</v>
      </c>
      <c r="BA3" s="301">
        <v>46784</v>
      </c>
      <c r="BB3" s="301">
        <v>46813</v>
      </c>
      <c r="BC3" s="301">
        <v>46844</v>
      </c>
      <c r="BD3" s="301">
        <v>46874</v>
      </c>
      <c r="BE3" s="301">
        <v>46905</v>
      </c>
      <c r="BF3" s="301">
        <v>46935</v>
      </c>
      <c r="BG3" s="301">
        <v>46966</v>
      </c>
      <c r="BH3" s="301">
        <v>46997</v>
      </c>
      <c r="BI3" s="301">
        <v>47027</v>
      </c>
      <c r="BJ3" s="301">
        <v>47058</v>
      </c>
      <c r="BK3" s="14">
        <v>47088</v>
      </c>
      <c r="BL3" s="15"/>
      <c r="BM3" s="16"/>
      <c r="BN3" s="17"/>
      <c r="BO3" s="18"/>
      <c r="BP3" s="18"/>
      <c r="BQ3" s="18"/>
    </row>
    <row r="4" spans="1:69" ht="12.75" customHeight="1" outlineLevel="1" x14ac:dyDescent="0.25">
      <c r="A4" s="19"/>
      <c r="B4" s="246" t="s">
        <v>7</v>
      </c>
      <c r="C4" s="20">
        <f>SUM(D11:BK11)</f>
        <v>1064262250</v>
      </c>
      <c r="D4" s="358"/>
      <c r="E4" s="302"/>
      <c r="F4" s="303">
        <f t="shared" ref="F4:F5" si="0">IFERROR((C4-E4)/E4,0)</f>
        <v>0</v>
      </c>
      <c r="G4" s="304"/>
      <c r="H4" s="305"/>
      <c r="I4" s="305"/>
      <c r="J4" s="305"/>
      <c r="K4" s="305"/>
      <c r="L4" s="305"/>
      <c r="M4" s="305"/>
      <c r="N4" s="306"/>
      <c r="O4" s="306"/>
      <c r="P4" s="412"/>
      <c r="Q4" s="291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421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N4" s="421"/>
      <c r="AO4" s="292"/>
      <c r="AP4" s="292"/>
      <c r="AQ4" s="292"/>
      <c r="AR4" s="292"/>
      <c r="AS4" s="292"/>
      <c r="AT4" s="292"/>
      <c r="AU4" s="292"/>
      <c r="AV4" s="292"/>
      <c r="AW4" s="292"/>
      <c r="AX4" s="292"/>
      <c r="AY4" s="292"/>
      <c r="AZ4" s="421"/>
      <c r="BA4" s="292"/>
      <c r="BB4" s="292"/>
      <c r="BC4" s="292"/>
      <c r="BD4" s="292"/>
      <c r="BE4" s="292"/>
      <c r="BF4" s="292"/>
      <c r="BG4" s="292"/>
      <c r="BH4" s="292"/>
      <c r="BI4" s="292"/>
      <c r="BJ4" s="292"/>
      <c r="BK4" s="24"/>
      <c r="BL4" s="25"/>
      <c r="BM4" s="26"/>
      <c r="BN4" s="23"/>
      <c r="BO4" s="23"/>
      <c r="BP4" s="23"/>
      <c r="BQ4" s="23"/>
    </row>
    <row r="5" spans="1:69" ht="12.75" customHeight="1" outlineLevel="1" x14ac:dyDescent="0.25">
      <c r="A5" s="27"/>
      <c r="B5" s="246" t="s">
        <v>8</v>
      </c>
      <c r="C5" s="20">
        <f>SUM(BL90:BP90)</f>
        <v>242404307.49999994</v>
      </c>
      <c r="D5" s="359"/>
      <c r="E5" s="307"/>
      <c r="F5" s="303">
        <f t="shared" si="0"/>
        <v>0</v>
      </c>
      <c r="G5" s="304"/>
      <c r="H5" s="304"/>
      <c r="I5" s="304"/>
      <c r="J5" s="304"/>
      <c r="K5" s="304"/>
      <c r="L5" s="304"/>
      <c r="M5" s="304"/>
      <c r="N5" s="304"/>
      <c r="O5" s="304"/>
      <c r="P5" s="387"/>
      <c r="Q5" s="291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421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421"/>
      <c r="AO5" s="292"/>
      <c r="AP5" s="292"/>
      <c r="AQ5" s="292"/>
      <c r="AR5" s="292"/>
      <c r="AS5" s="292"/>
      <c r="AT5" s="292"/>
      <c r="AU5" s="292"/>
      <c r="AV5" s="292"/>
      <c r="AW5" s="292"/>
      <c r="AX5" s="292"/>
      <c r="AY5" s="292"/>
      <c r="AZ5" s="421"/>
      <c r="BA5" s="292"/>
      <c r="BB5" s="292"/>
      <c r="BC5" s="292"/>
      <c r="BD5" s="292"/>
      <c r="BE5" s="292"/>
      <c r="BF5" s="292"/>
      <c r="BG5" s="292"/>
      <c r="BH5" s="292"/>
      <c r="BI5" s="292"/>
      <c r="BJ5" s="292"/>
      <c r="BK5" s="24"/>
      <c r="BL5" s="25"/>
      <c r="BM5" s="26"/>
      <c r="BN5" s="23"/>
      <c r="BO5" s="23"/>
      <c r="BP5" s="23"/>
      <c r="BQ5" s="23"/>
    </row>
    <row r="6" spans="1:69" ht="12.75" customHeight="1" outlineLevel="1" x14ac:dyDescent="0.25">
      <c r="A6" s="27"/>
      <c r="B6" s="246" t="s">
        <v>9</v>
      </c>
      <c r="C6" s="28">
        <v>0.2</v>
      </c>
      <c r="D6" s="359"/>
      <c r="E6" s="307"/>
      <c r="F6" s="303"/>
      <c r="G6" s="304"/>
      <c r="H6" s="304"/>
      <c r="I6" s="304"/>
      <c r="J6" s="304"/>
      <c r="K6" s="304"/>
      <c r="L6" s="304"/>
      <c r="M6" s="304"/>
      <c r="N6" s="304"/>
      <c r="O6" s="304"/>
      <c r="P6" s="387"/>
      <c r="Q6" s="291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421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421"/>
      <c r="AO6" s="292"/>
      <c r="AP6" s="292"/>
      <c r="AQ6" s="292"/>
      <c r="AR6" s="292"/>
      <c r="AS6" s="292"/>
      <c r="AT6" s="292"/>
      <c r="AU6" s="292"/>
      <c r="AV6" s="292"/>
      <c r="AW6" s="292"/>
      <c r="AX6" s="292"/>
      <c r="AY6" s="292"/>
      <c r="AZ6" s="421"/>
      <c r="BA6" s="292"/>
      <c r="BB6" s="292"/>
      <c r="BC6" s="292"/>
      <c r="BD6" s="292"/>
      <c r="BE6" s="292"/>
      <c r="BF6" s="292"/>
      <c r="BG6" s="292"/>
      <c r="BH6" s="292"/>
      <c r="BI6" s="292"/>
      <c r="BJ6" s="292"/>
      <c r="BK6" s="24"/>
      <c r="BL6" s="25"/>
      <c r="BM6" s="26"/>
      <c r="BN6" s="23"/>
      <c r="BO6" s="23"/>
      <c r="BP6" s="23"/>
      <c r="BQ6" s="23"/>
    </row>
    <row r="7" spans="1:69" ht="12.75" customHeight="1" outlineLevel="1" x14ac:dyDescent="0.25">
      <c r="A7" s="27"/>
      <c r="B7" s="246" t="s">
        <v>10</v>
      </c>
      <c r="C7" s="20">
        <f ca="1">C196</f>
        <v>33228858.082665563</v>
      </c>
      <c r="D7" s="360"/>
      <c r="E7" s="308"/>
      <c r="F7" s="303"/>
      <c r="G7" s="304"/>
      <c r="H7" s="304"/>
      <c r="I7" s="304"/>
      <c r="J7" s="304"/>
      <c r="K7" s="304"/>
      <c r="L7" s="304"/>
      <c r="M7" s="304"/>
      <c r="N7" s="304"/>
      <c r="O7" s="304"/>
      <c r="P7" s="387"/>
      <c r="Q7" s="291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421"/>
      <c r="AC7" s="292"/>
      <c r="AD7" s="292"/>
      <c r="AE7" s="292"/>
      <c r="AF7" s="292"/>
      <c r="AG7" s="292"/>
      <c r="AH7" s="292"/>
      <c r="AI7" s="292"/>
      <c r="AJ7" s="292"/>
      <c r="AK7" s="292"/>
      <c r="AL7" s="292"/>
      <c r="AM7" s="292"/>
      <c r="AN7" s="421"/>
      <c r="AO7" s="292"/>
      <c r="AP7" s="292"/>
      <c r="AQ7" s="292"/>
      <c r="AR7" s="292"/>
      <c r="AS7" s="292"/>
      <c r="AT7" s="292"/>
      <c r="AU7" s="292"/>
      <c r="AV7" s="292"/>
      <c r="AW7" s="292"/>
      <c r="AX7" s="292"/>
      <c r="AY7" s="292"/>
      <c r="AZ7" s="421"/>
      <c r="BA7" s="292"/>
      <c r="BB7" s="292"/>
      <c r="BC7" s="292"/>
      <c r="BD7" s="292"/>
      <c r="BE7" s="292"/>
      <c r="BF7" s="292"/>
      <c r="BG7" s="292"/>
      <c r="BH7" s="292"/>
      <c r="BI7" s="292"/>
      <c r="BJ7" s="292"/>
      <c r="BK7" s="24"/>
      <c r="BL7" s="25"/>
      <c r="BM7" s="26"/>
      <c r="BN7" s="23"/>
      <c r="BO7" s="23"/>
      <c r="BP7" s="23"/>
      <c r="BQ7" s="23"/>
    </row>
    <row r="8" spans="1:69" ht="12.75" customHeight="1" outlineLevel="1" x14ac:dyDescent="0.25">
      <c r="A8" s="27"/>
      <c r="B8" s="246" t="s">
        <v>11</v>
      </c>
      <c r="C8" s="29">
        <f ca="1">C198</f>
        <v>0.24025674282484322</v>
      </c>
      <c r="D8" s="360"/>
      <c r="E8" s="308"/>
      <c r="F8" s="303"/>
      <c r="G8" s="304"/>
      <c r="H8" s="304"/>
      <c r="I8" s="304"/>
      <c r="J8" s="304"/>
      <c r="K8" s="304"/>
      <c r="L8" s="304"/>
      <c r="M8" s="304"/>
      <c r="N8" s="304"/>
      <c r="O8" s="304"/>
      <c r="P8" s="387"/>
      <c r="Q8" s="291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421"/>
      <c r="AC8" s="292"/>
      <c r="AD8" s="292"/>
      <c r="AE8" s="292"/>
      <c r="AF8" s="292"/>
      <c r="AG8" s="292"/>
      <c r="AH8" s="292"/>
      <c r="AI8" s="292"/>
      <c r="AJ8" s="292"/>
      <c r="AK8" s="292"/>
      <c r="AL8" s="292"/>
      <c r="AM8" s="292"/>
      <c r="AN8" s="421"/>
      <c r="AO8" s="292"/>
      <c r="AP8" s="292"/>
      <c r="AQ8" s="292"/>
      <c r="AR8" s="292"/>
      <c r="AS8" s="292"/>
      <c r="AT8" s="292"/>
      <c r="AU8" s="292"/>
      <c r="AV8" s="292"/>
      <c r="AW8" s="292"/>
      <c r="AX8" s="292"/>
      <c r="AY8" s="292"/>
      <c r="AZ8" s="421"/>
      <c r="BA8" s="292"/>
      <c r="BB8" s="292"/>
      <c r="BC8" s="292"/>
      <c r="BD8" s="292"/>
      <c r="BE8" s="292"/>
      <c r="BF8" s="292" t="s">
        <v>182</v>
      </c>
      <c r="BG8" s="292"/>
      <c r="BH8" s="292"/>
      <c r="BI8" s="292"/>
      <c r="BJ8" s="292"/>
      <c r="BK8" s="24"/>
      <c r="BL8" s="25"/>
      <c r="BM8" s="26"/>
      <c r="BN8" s="23"/>
      <c r="BO8" s="23"/>
      <c r="BP8" s="23"/>
      <c r="BQ8" s="23"/>
    </row>
    <row r="9" spans="1:69" ht="12.75" customHeight="1" x14ac:dyDescent="0.25">
      <c r="A9" s="5"/>
      <c r="B9" s="247" t="s">
        <v>129</v>
      </c>
      <c r="C9" s="2"/>
      <c r="D9" s="361"/>
      <c r="E9" s="309" t="str">
        <f>IFERROR(((E38+E48)/E46),"-")</f>
        <v>-</v>
      </c>
      <c r="F9" s="309" t="str">
        <f>IFERROR(((F38+F48)/F46),"-")</f>
        <v>-</v>
      </c>
      <c r="G9" s="309" t="str">
        <f>IFERROR(((G38+G48)/G46),"-")</f>
        <v>-</v>
      </c>
      <c r="H9" s="309" t="str">
        <f>IFERROR(((H38+H48)/H46),"-")</f>
        <v>-</v>
      </c>
      <c r="I9" s="309">
        <f>IFERROR(((I38+I48)/(1-I31/I11)),"-")</f>
        <v>-548871.43283285282</v>
      </c>
      <c r="J9" s="309" t="str">
        <f t="shared" ref="J9:BK9" si="1">IFERROR(((J38+J48)/(1-J31/J11)),"-")</f>
        <v>-</v>
      </c>
      <c r="K9" s="309">
        <f t="shared" si="1"/>
        <v>-480538.31704591389</v>
      </c>
      <c r="L9" s="309">
        <f t="shared" si="1"/>
        <v>-2948608.1370449681</v>
      </c>
      <c r="M9" s="309">
        <f t="shared" si="1"/>
        <v>4389202.0778336031</v>
      </c>
      <c r="N9" s="309">
        <f t="shared" si="1"/>
        <v>6580612.2123272382</v>
      </c>
      <c r="O9" s="309">
        <f t="shared" si="1"/>
        <v>4426906.694527043</v>
      </c>
      <c r="P9" s="309">
        <f t="shared" si="1"/>
        <v>6374903.3041736363</v>
      </c>
      <c r="Q9" s="309">
        <f t="shared" si="1"/>
        <v>5530304.202764459</v>
      </c>
      <c r="R9" s="309">
        <f t="shared" si="1"/>
        <v>4005277.8025585674</v>
      </c>
      <c r="S9" s="309">
        <f t="shared" si="1"/>
        <v>3819641.1804158278</v>
      </c>
      <c r="T9" s="309">
        <f t="shared" si="1"/>
        <v>3912096.4883340881</v>
      </c>
      <c r="U9" s="309">
        <f t="shared" si="1"/>
        <v>3759443.0157435858</v>
      </c>
      <c r="V9" s="309">
        <f t="shared" si="1"/>
        <v>3906778.3598948065</v>
      </c>
      <c r="W9" s="309">
        <f t="shared" si="1"/>
        <v>6135659.8347621923</v>
      </c>
      <c r="X9" s="309">
        <f t="shared" si="1"/>
        <v>4705416.6114557609</v>
      </c>
      <c r="Y9" s="309">
        <f t="shared" si="1"/>
        <v>4426921.8530650437</v>
      </c>
      <c r="Z9" s="309">
        <f t="shared" si="1"/>
        <v>4215429.9044047017</v>
      </c>
      <c r="AA9" s="309">
        <f t="shared" si="1"/>
        <v>4049356.9591311803</v>
      </c>
      <c r="AB9" s="309">
        <f t="shared" si="1"/>
        <v>7928937.1630232325</v>
      </c>
      <c r="AC9" s="309">
        <f t="shared" si="1"/>
        <v>4336354.1080863941</v>
      </c>
      <c r="AD9" s="309">
        <f t="shared" si="1"/>
        <v>4367657.9433226855</v>
      </c>
      <c r="AE9" s="309">
        <f t="shared" si="1"/>
        <v>4514102.9859682918</v>
      </c>
      <c r="AF9" s="309">
        <f t="shared" si="1"/>
        <v>5303256.2372845067</v>
      </c>
      <c r="AG9" s="309">
        <f t="shared" si="1"/>
        <v>5159741.6133410893</v>
      </c>
      <c r="AH9" s="309">
        <f t="shared" si="1"/>
        <v>5347951.8072289135</v>
      </c>
      <c r="AI9" s="309">
        <f t="shared" si="1"/>
        <v>6758075.1821528114</v>
      </c>
      <c r="AJ9" s="309">
        <f t="shared" si="1"/>
        <v>5352838.3646380343</v>
      </c>
      <c r="AK9" s="309">
        <f t="shared" si="1"/>
        <v>5387068.3008151194</v>
      </c>
      <c r="AL9" s="309">
        <f t="shared" si="1"/>
        <v>5120337.7057593167</v>
      </c>
      <c r="AM9" s="309">
        <f t="shared" si="1"/>
        <v>5347719.4018571256</v>
      </c>
      <c r="AN9" s="309">
        <f t="shared" si="1"/>
        <v>6637561.3495992748</v>
      </c>
      <c r="AO9" s="309">
        <f t="shared" si="1"/>
        <v>6460108.0856725359</v>
      </c>
      <c r="AP9" s="309">
        <f t="shared" si="1"/>
        <v>6733461.248457226</v>
      </c>
      <c r="AQ9" s="309">
        <f t="shared" si="1"/>
        <v>6799004.3178010546</v>
      </c>
      <c r="AR9" s="309">
        <f t="shared" si="1"/>
        <v>6407567.19891736</v>
      </c>
      <c r="AS9" s="309">
        <f t="shared" si="1"/>
        <v>6519266.9089691089</v>
      </c>
      <c r="AT9" s="309">
        <f t="shared" si="1"/>
        <v>6223919.4461961575</v>
      </c>
      <c r="AU9" s="309">
        <f t="shared" si="1"/>
        <v>6902323.6329221269</v>
      </c>
      <c r="AV9" s="309">
        <f t="shared" si="1"/>
        <v>6265716.2326470083</v>
      </c>
      <c r="AW9" s="309">
        <f t="shared" si="1"/>
        <v>6397174.4447895642</v>
      </c>
      <c r="AX9" s="309">
        <f t="shared" si="1"/>
        <v>6037925.1852926556</v>
      </c>
      <c r="AY9" s="309">
        <f t="shared" si="1"/>
        <v>6312772.6357792588</v>
      </c>
      <c r="AZ9" s="309">
        <f t="shared" si="1"/>
        <v>7389192.4369793376</v>
      </c>
      <c r="BA9" s="309">
        <f t="shared" si="1"/>
        <v>6410087.4763542106</v>
      </c>
      <c r="BB9" s="309">
        <f t="shared" si="1"/>
        <v>6465978.6454397505</v>
      </c>
      <c r="BC9" s="309">
        <f t="shared" si="1"/>
        <v>6426088.3561164234</v>
      </c>
      <c r="BD9" s="309">
        <f t="shared" si="1"/>
        <v>6389639.1953083863</v>
      </c>
      <c r="BE9" s="309">
        <f t="shared" si="1"/>
        <v>6356204.3020728882</v>
      </c>
      <c r="BF9" s="309">
        <f t="shared" si="1"/>
        <v>6355369.435994897</v>
      </c>
      <c r="BG9" s="309">
        <f t="shared" si="1"/>
        <v>7353854.9973532055</v>
      </c>
      <c r="BH9" s="309">
        <f t="shared" si="1"/>
        <v>6341634.7720852941</v>
      </c>
      <c r="BI9" s="309">
        <f t="shared" si="1"/>
        <v>6349307.8722196035</v>
      </c>
      <c r="BJ9" s="309">
        <f t="shared" si="1"/>
        <v>6632373.4517909288</v>
      </c>
      <c r="BK9" s="309">
        <f t="shared" si="1"/>
        <v>6500483.5229411721</v>
      </c>
      <c r="BL9" s="31">
        <f t="shared" ref="BL9:BO9" si="2">BL11/11500000</f>
        <v>0.84</v>
      </c>
      <c r="BM9" s="31">
        <f t="shared" si="2"/>
        <v>4.9377391304347826</v>
      </c>
      <c r="BN9" s="31">
        <f t="shared" si="2"/>
        <v>12.124869565217391</v>
      </c>
      <c r="BO9" s="31">
        <f t="shared" si="2"/>
        <v>27.902934782608696</v>
      </c>
      <c r="BP9" s="30"/>
      <c r="BQ9" s="30"/>
    </row>
    <row r="10" spans="1:69" ht="12.75" customHeight="1" x14ac:dyDescent="0.25">
      <c r="A10" s="32"/>
      <c r="B10" s="32"/>
      <c r="C10" s="33"/>
      <c r="D10" s="362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62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62"/>
      <c r="AC10" s="310"/>
      <c r="AD10" s="310"/>
      <c r="AE10" s="310"/>
      <c r="AF10" s="310"/>
      <c r="AG10" s="310"/>
      <c r="AH10" s="310"/>
      <c r="AI10" s="310"/>
      <c r="AJ10" s="310"/>
      <c r="AK10" s="310"/>
      <c r="AL10" s="310"/>
      <c r="AM10" s="310"/>
      <c r="AN10" s="362"/>
      <c r="AO10" s="310"/>
      <c r="AP10" s="310"/>
      <c r="AQ10" s="310"/>
      <c r="AR10" s="310"/>
      <c r="AS10" s="310"/>
      <c r="AT10" s="310"/>
      <c r="AU10" s="310"/>
      <c r="AV10" s="310"/>
      <c r="AW10" s="310"/>
      <c r="AX10" s="310"/>
      <c r="AY10" s="310"/>
      <c r="AZ10" s="362"/>
      <c r="BA10" s="310"/>
      <c r="BB10" s="310"/>
      <c r="BC10" s="310"/>
      <c r="BD10" s="310"/>
      <c r="BE10" s="310"/>
      <c r="BF10" s="310"/>
      <c r="BG10" s="310"/>
      <c r="BH10" s="310"/>
      <c r="BI10" s="310"/>
      <c r="BJ10" s="310"/>
      <c r="BK10" s="35"/>
      <c r="BL10" s="36"/>
      <c r="BM10" s="37"/>
      <c r="BN10" s="38"/>
      <c r="BO10" s="34"/>
      <c r="BP10" s="34"/>
      <c r="BQ10" s="34"/>
    </row>
    <row r="11" spans="1:69" ht="12.75" customHeight="1" x14ac:dyDescent="0.25">
      <c r="A11" s="39" t="s">
        <v>12</v>
      </c>
      <c r="B11" s="39" t="s">
        <v>13</v>
      </c>
      <c r="C11" s="40">
        <f>SUM(C15)</f>
        <v>0</v>
      </c>
      <c r="D11" s="363">
        <f>D15</f>
        <v>0</v>
      </c>
      <c r="E11" s="311">
        <f t="shared" ref="E11:BK11" si="3">E15</f>
        <v>0</v>
      </c>
      <c r="F11" s="311">
        <f t="shared" si="3"/>
        <v>0</v>
      </c>
      <c r="G11" s="311">
        <f t="shared" si="3"/>
        <v>0</v>
      </c>
      <c r="H11" s="311">
        <f t="shared" si="3"/>
        <v>0</v>
      </c>
      <c r="I11" s="311">
        <f t="shared" si="3"/>
        <v>230000</v>
      </c>
      <c r="J11" s="311">
        <f t="shared" si="3"/>
        <v>0</v>
      </c>
      <c r="K11" s="311">
        <f t="shared" si="3"/>
        <v>470000</v>
      </c>
      <c r="L11" s="311">
        <f t="shared" si="3"/>
        <v>1190000</v>
      </c>
      <c r="M11" s="311">
        <f t="shared" si="3"/>
        <v>2360000</v>
      </c>
      <c r="N11" s="311">
        <f t="shared" si="3"/>
        <v>2590000</v>
      </c>
      <c r="O11" s="311">
        <f t="shared" si="3"/>
        <v>2820000</v>
      </c>
      <c r="P11" s="363">
        <f t="shared" si="3"/>
        <v>3202500</v>
      </c>
      <c r="Q11" s="311">
        <f t="shared" si="3"/>
        <v>3444000</v>
      </c>
      <c r="R11" s="311">
        <f t="shared" si="3"/>
        <v>3685500</v>
      </c>
      <c r="S11" s="311">
        <f t="shared" si="3"/>
        <v>3927000</v>
      </c>
      <c r="T11" s="311">
        <f t="shared" si="3"/>
        <v>4168500</v>
      </c>
      <c r="U11" s="311">
        <f t="shared" si="3"/>
        <v>4410000</v>
      </c>
      <c r="V11" s="311">
        <f t="shared" si="3"/>
        <v>4651500</v>
      </c>
      <c r="W11" s="311">
        <f t="shared" si="3"/>
        <v>4893000</v>
      </c>
      <c r="X11" s="311">
        <f t="shared" si="3"/>
        <v>5376000</v>
      </c>
      <c r="Y11" s="311">
        <f t="shared" si="3"/>
        <v>5859000</v>
      </c>
      <c r="Z11" s="311">
        <f t="shared" si="3"/>
        <v>6342000</v>
      </c>
      <c r="AA11" s="311">
        <f t="shared" si="3"/>
        <v>6825000</v>
      </c>
      <c r="AB11" s="363">
        <f t="shared" si="3"/>
        <v>7656000.0000000009</v>
      </c>
      <c r="AC11" s="311">
        <f t="shared" si="3"/>
        <v>8162000.0000000009</v>
      </c>
      <c r="AD11" s="311">
        <f t="shared" si="3"/>
        <v>8668000</v>
      </c>
      <c r="AE11" s="311">
        <f t="shared" si="3"/>
        <v>9427000</v>
      </c>
      <c r="AF11" s="311">
        <f t="shared" si="3"/>
        <v>10186000</v>
      </c>
      <c r="AG11" s="311">
        <f t="shared" si="3"/>
        <v>10945000</v>
      </c>
      <c r="AH11" s="311">
        <f t="shared" si="3"/>
        <v>11704000.000000002</v>
      </c>
      <c r="AI11" s="311">
        <f t="shared" si="3"/>
        <v>12463000.000000002</v>
      </c>
      <c r="AJ11" s="311">
        <f t="shared" si="3"/>
        <v>13475000.000000002</v>
      </c>
      <c r="AK11" s="311">
        <f t="shared" si="3"/>
        <v>14487000.000000002</v>
      </c>
      <c r="AL11" s="311">
        <f t="shared" si="3"/>
        <v>15499000.000000002</v>
      </c>
      <c r="AM11" s="311">
        <f t="shared" si="3"/>
        <v>16764000.000000002</v>
      </c>
      <c r="AN11" s="363">
        <f t="shared" si="3"/>
        <v>18438750</v>
      </c>
      <c r="AO11" s="311">
        <f t="shared" si="3"/>
        <v>19732500</v>
      </c>
      <c r="AP11" s="311">
        <f t="shared" si="3"/>
        <v>21285000</v>
      </c>
      <c r="AQ11" s="311">
        <f t="shared" si="3"/>
        <v>22837500</v>
      </c>
      <c r="AR11" s="311">
        <f t="shared" si="3"/>
        <v>24648750</v>
      </c>
      <c r="AS11" s="311">
        <f t="shared" si="3"/>
        <v>26460000</v>
      </c>
      <c r="AT11" s="311">
        <f t="shared" si="3"/>
        <v>28530000</v>
      </c>
      <c r="AU11" s="311">
        <f t="shared" si="3"/>
        <v>29565000</v>
      </c>
      <c r="AV11" s="311">
        <f t="shared" si="3"/>
        <v>30600000</v>
      </c>
      <c r="AW11" s="311">
        <f t="shared" si="3"/>
        <v>31635000</v>
      </c>
      <c r="AX11" s="311">
        <f t="shared" si="3"/>
        <v>32928750</v>
      </c>
      <c r="AY11" s="311">
        <f t="shared" si="3"/>
        <v>34222500</v>
      </c>
      <c r="AZ11" s="363">
        <f t="shared" si="3"/>
        <v>36305500</v>
      </c>
      <c r="BA11" s="311">
        <f t="shared" si="3"/>
        <v>37628000</v>
      </c>
      <c r="BB11" s="311">
        <f t="shared" si="3"/>
        <v>38950500</v>
      </c>
      <c r="BC11" s="311">
        <f t="shared" si="3"/>
        <v>40537500</v>
      </c>
      <c r="BD11" s="311">
        <f t="shared" si="3"/>
        <v>42124500</v>
      </c>
      <c r="BE11" s="311">
        <f t="shared" si="3"/>
        <v>43711500</v>
      </c>
      <c r="BF11" s="311">
        <f t="shared" si="3"/>
        <v>45298500</v>
      </c>
      <c r="BG11" s="311">
        <f t="shared" si="3"/>
        <v>46885500</v>
      </c>
      <c r="BH11" s="311">
        <f t="shared" si="3"/>
        <v>48736999.999999993</v>
      </c>
      <c r="BI11" s="311">
        <f t="shared" si="3"/>
        <v>50588499.999999993</v>
      </c>
      <c r="BJ11" s="311">
        <f t="shared" si="3"/>
        <v>52439999.999999993</v>
      </c>
      <c r="BK11" s="311">
        <f t="shared" si="3"/>
        <v>54291499.999999993</v>
      </c>
      <c r="BL11" s="42">
        <f>SUM(D11:O11)</f>
        <v>9660000</v>
      </c>
      <c r="BM11" s="43">
        <f>SUM(P11:AA11)</f>
        <v>56784000</v>
      </c>
      <c r="BN11" s="44">
        <f>SUM(AB11:AM11)</f>
        <v>139436000</v>
      </c>
      <c r="BO11" s="44">
        <f>SUM(AN11:AY11)</f>
        <v>320883750</v>
      </c>
      <c r="BP11" s="44">
        <f>SUM(AZ11:BK11)</f>
        <v>537498500</v>
      </c>
      <c r="BQ11" s="40">
        <f>BL11+BM11+BN11+BO11+BP11</f>
        <v>1064262250</v>
      </c>
    </row>
    <row r="12" spans="1:69" ht="12.75" customHeight="1" outlineLevel="1" x14ac:dyDescent="0.3">
      <c r="A12" s="32"/>
      <c r="B12" s="248" t="s">
        <v>14</v>
      </c>
      <c r="C12" s="45"/>
      <c r="D12" s="364">
        <f>D16</f>
        <v>0</v>
      </c>
      <c r="E12" s="312">
        <f t="shared" ref="E12:O12" si="4">E16</f>
        <v>0</v>
      </c>
      <c r="F12" s="312">
        <f t="shared" si="4"/>
        <v>0</v>
      </c>
      <c r="G12" s="312">
        <f t="shared" si="4"/>
        <v>0</v>
      </c>
      <c r="H12" s="312">
        <f t="shared" si="4"/>
        <v>0</v>
      </c>
      <c r="I12" s="312">
        <f t="shared" si="4"/>
        <v>241500</v>
      </c>
      <c r="J12" s="312">
        <f t="shared" si="4"/>
        <v>0</v>
      </c>
      <c r="K12" s="312">
        <f t="shared" si="4"/>
        <v>493500</v>
      </c>
      <c r="L12" s="312">
        <f t="shared" si="4"/>
        <v>1249500</v>
      </c>
      <c r="M12" s="312">
        <f t="shared" si="4"/>
        <v>2478000</v>
      </c>
      <c r="N12" s="312">
        <f t="shared" si="4"/>
        <v>2719500</v>
      </c>
      <c r="O12" s="312">
        <f t="shared" si="4"/>
        <v>2961000</v>
      </c>
      <c r="P12" s="364">
        <f t="shared" ref="P12:AX12" si="5">P16</f>
        <v>3362625</v>
      </c>
      <c r="Q12" s="312">
        <f t="shared" si="5"/>
        <v>3616200</v>
      </c>
      <c r="R12" s="312">
        <f t="shared" si="5"/>
        <v>3869775</v>
      </c>
      <c r="S12" s="312">
        <f t="shared" si="5"/>
        <v>4123350</v>
      </c>
      <c r="T12" s="312">
        <f t="shared" si="5"/>
        <v>4376925</v>
      </c>
      <c r="U12" s="312">
        <f t="shared" si="5"/>
        <v>4630500</v>
      </c>
      <c r="V12" s="312">
        <f t="shared" si="5"/>
        <v>4884075</v>
      </c>
      <c r="W12" s="312">
        <f t="shared" si="5"/>
        <v>5137650</v>
      </c>
      <c r="X12" s="312">
        <f t="shared" si="5"/>
        <v>5644800</v>
      </c>
      <c r="Y12" s="312">
        <f t="shared" si="5"/>
        <v>6151950</v>
      </c>
      <c r="Z12" s="312">
        <f t="shared" si="5"/>
        <v>6659100</v>
      </c>
      <c r="AA12" s="312">
        <f t="shared" si="5"/>
        <v>7166250</v>
      </c>
      <c r="AB12" s="364">
        <f t="shared" si="5"/>
        <v>8038800.0000000009</v>
      </c>
      <c r="AC12" s="312">
        <f t="shared" si="5"/>
        <v>8570100.0000000019</v>
      </c>
      <c r="AD12" s="312">
        <f t="shared" si="5"/>
        <v>9101400</v>
      </c>
      <c r="AE12" s="312">
        <f t="shared" si="5"/>
        <v>9898350</v>
      </c>
      <c r="AF12" s="312">
        <f t="shared" si="5"/>
        <v>10695300</v>
      </c>
      <c r="AG12" s="312">
        <f t="shared" si="5"/>
        <v>11492250</v>
      </c>
      <c r="AH12" s="312">
        <f t="shared" si="5"/>
        <v>12289200.000000002</v>
      </c>
      <c r="AI12" s="312">
        <f t="shared" si="5"/>
        <v>13086150.000000002</v>
      </c>
      <c r="AJ12" s="312">
        <f t="shared" si="5"/>
        <v>14148750.000000002</v>
      </c>
      <c r="AK12" s="312">
        <f t="shared" si="5"/>
        <v>15211350.000000002</v>
      </c>
      <c r="AL12" s="312">
        <f t="shared" si="5"/>
        <v>16273950.000000002</v>
      </c>
      <c r="AM12" s="312">
        <f t="shared" si="5"/>
        <v>17602200.000000004</v>
      </c>
      <c r="AN12" s="364">
        <f t="shared" si="5"/>
        <v>19360687.5</v>
      </c>
      <c r="AO12" s="312">
        <f t="shared" si="5"/>
        <v>20719125</v>
      </c>
      <c r="AP12" s="312">
        <f t="shared" si="5"/>
        <v>22349250</v>
      </c>
      <c r="AQ12" s="312">
        <f t="shared" si="5"/>
        <v>23979375</v>
      </c>
      <c r="AR12" s="312">
        <f t="shared" si="5"/>
        <v>25881187.5</v>
      </c>
      <c r="AS12" s="312">
        <f t="shared" si="5"/>
        <v>27783000</v>
      </c>
      <c r="AT12" s="312">
        <f t="shared" si="5"/>
        <v>29956500</v>
      </c>
      <c r="AU12" s="312">
        <f t="shared" si="5"/>
        <v>31043250</v>
      </c>
      <c r="AV12" s="312">
        <f t="shared" si="5"/>
        <v>32130000</v>
      </c>
      <c r="AW12" s="312">
        <f t="shared" si="5"/>
        <v>33216750</v>
      </c>
      <c r="AX12" s="312">
        <f t="shared" si="5"/>
        <v>34575187.5</v>
      </c>
      <c r="AY12" s="312">
        <f>AY16</f>
        <v>35933625</v>
      </c>
      <c r="AZ12" s="364">
        <f t="shared" ref="AZ12:BK12" si="6">AZ16</f>
        <v>38120775</v>
      </c>
      <c r="BA12" s="312">
        <f t="shared" si="6"/>
        <v>39509400</v>
      </c>
      <c r="BB12" s="312">
        <f t="shared" si="6"/>
        <v>40898025</v>
      </c>
      <c r="BC12" s="312">
        <f t="shared" si="6"/>
        <v>42564375</v>
      </c>
      <c r="BD12" s="312">
        <f t="shared" si="6"/>
        <v>44230725</v>
      </c>
      <c r="BE12" s="312">
        <f t="shared" si="6"/>
        <v>45897075</v>
      </c>
      <c r="BF12" s="312">
        <f t="shared" si="6"/>
        <v>47563425</v>
      </c>
      <c r="BG12" s="312">
        <f t="shared" si="6"/>
        <v>49229775</v>
      </c>
      <c r="BH12" s="312">
        <f t="shared" si="6"/>
        <v>51173849.999999993</v>
      </c>
      <c r="BI12" s="312">
        <f t="shared" si="6"/>
        <v>53117924.999999993</v>
      </c>
      <c r="BJ12" s="312">
        <f t="shared" si="6"/>
        <v>55061999.999999993</v>
      </c>
      <c r="BK12" s="312">
        <f t="shared" si="6"/>
        <v>57006074.999999993</v>
      </c>
      <c r="BL12" s="48">
        <f>SUM(D12:O12)</f>
        <v>10143000</v>
      </c>
      <c r="BM12" s="49">
        <f>SUM(P12:AA12)</f>
        <v>59623200</v>
      </c>
      <c r="BN12" s="50">
        <f>SUM(AB12:AM12)</f>
        <v>146407800</v>
      </c>
      <c r="BO12" s="50">
        <f>SUM(AN12:AY12)</f>
        <v>336927937.5</v>
      </c>
      <c r="BP12" s="50">
        <f>SUM(AZ12:BK12)</f>
        <v>564373425</v>
      </c>
      <c r="BQ12" s="46"/>
    </row>
    <row r="13" spans="1:69" ht="12.75" customHeight="1" outlineLevel="1" x14ac:dyDescent="0.3">
      <c r="A13" s="32"/>
      <c r="B13" s="248" t="s">
        <v>15</v>
      </c>
      <c r="C13" s="51">
        <v>0.05</v>
      </c>
      <c r="D13" s="362"/>
      <c r="E13" s="312">
        <f t="shared" ref="E13:AY13" si="7">E17</f>
        <v>0</v>
      </c>
      <c r="F13" s="312">
        <f t="shared" si="7"/>
        <v>0</v>
      </c>
      <c r="G13" s="312">
        <f t="shared" si="7"/>
        <v>0</v>
      </c>
      <c r="H13" s="312">
        <f t="shared" si="7"/>
        <v>0</v>
      </c>
      <c r="I13" s="312">
        <f>I17</f>
        <v>11500</v>
      </c>
      <c r="J13" s="312">
        <f t="shared" si="7"/>
        <v>0</v>
      </c>
      <c r="K13" s="312">
        <f t="shared" si="7"/>
        <v>23500</v>
      </c>
      <c r="L13" s="312">
        <f>L17</f>
        <v>59500</v>
      </c>
      <c r="M13" s="312">
        <f t="shared" si="7"/>
        <v>118000</v>
      </c>
      <c r="N13" s="312">
        <f t="shared" si="7"/>
        <v>129500</v>
      </c>
      <c r="O13" s="312">
        <f t="shared" si="7"/>
        <v>141000</v>
      </c>
      <c r="P13" s="364">
        <f t="shared" si="7"/>
        <v>160125</v>
      </c>
      <c r="Q13" s="312">
        <f t="shared" si="7"/>
        <v>172200</v>
      </c>
      <c r="R13" s="312">
        <f t="shared" si="7"/>
        <v>184275</v>
      </c>
      <c r="S13" s="312">
        <f t="shared" si="7"/>
        <v>196350</v>
      </c>
      <c r="T13" s="312">
        <f t="shared" si="7"/>
        <v>208425</v>
      </c>
      <c r="U13" s="312">
        <f t="shared" si="7"/>
        <v>220500</v>
      </c>
      <c r="V13" s="312">
        <f t="shared" si="7"/>
        <v>232575</v>
      </c>
      <c r="W13" s="312">
        <f t="shared" si="7"/>
        <v>244650</v>
      </c>
      <c r="X13" s="312">
        <f t="shared" si="7"/>
        <v>268800</v>
      </c>
      <c r="Y13" s="312">
        <f t="shared" si="7"/>
        <v>292950</v>
      </c>
      <c r="Z13" s="312">
        <f t="shared" si="7"/>
        <v>317100</v>
      </c>
      <c r="AA13" s="312">
        <f t="shared" si="7"/>
        <v>341250</v>
      </c>
      <c r="AB13" s="364">
        <f t="shared" si="7"/>
        <v>382800.00000000006</v>
      </c>
      <c r="AC13" s="312">
        <f t="shared" si="7"/>
        <v>408100.00000000012</v>
      </c>
      <c r="AD13" s="312">
        <f t="shared" si="7"/>
        <v>433400</v>
      </c>
      <c r="AE13" s="312">
        <f t="shared" si="7"/>
        <v>471350</v>
      </c>
      <c r="AF13" s="312">
        <f t="shared" si="7"/>
        <v>509300</v>
      </c>
      <c r="AG13" s="312">
        <f t="shared" si="7"/>
        <v>547250</v>
      </c>
      <c r="AH13" s="312">
        <f t="shared" si="7"/>
        <v>585200.00000000012</v>
      </c>
      <c r="AI13" s="312">
        <f t="shared" si="7"/>
        <v>623150.00000000012</v>
      </c>
      <c r="AJ13" s="312">
        <f t="shared" si="7"/>
        <v>673750.00000000012</v>
      </c>
      <c r="AK13" s="312">
        <f t="shared" si="7"/>
        <v>724350.00000000012</v>
      </c>
      <c r="AL13" s="312">
        <f t="shared" si="7"/>
        <v>774950.00000000012</v>
      </c>
      <c r="AM13" s="312">
        <f t="shared" si="7"/>
        <v>838200.00000000023</v>
      </c>
      <c r="AN13" s="364">
        <f t="shared" si="7"/>
        <v>921937.5</v>
      </c>
      <c r="AO13" s="312">
        <f t="shared" si="7"/>
        <v>986625</v>
      </c>
      <c r="AP13" s="312">
        <f t="shared" si="7"/>
        <v>1064250</v>
      </c>
      <c r="AQ13" s="312">
        <f t="shared" si="7"/>
        <v>1141875</v>
      </c>
      <c r="AR13" s="312">
        <f t="shared" si="7"/>
        <v>1232437.5</v>
      </c>
      <c r="AS13" s="312">
        <f t="shared" si="7"/>
        <v>1323000</v>
      </c>
      <c r="AT13" s="312">
        <f t="shared" si="7"/>
        <v>1426500</v>
      </c>
      <c r="AU13" s="312">
        <f t="shared" si="7"/>
        <v>1478250</v>
      </c>
      <c r="AV13" s="312">
        <f t="shared" si="7"/>
        <v>1530000</v>
      </c>
      <c r="AW13" s="312">
        <f t="shared" si="7"/>
        <v>1581750</v>
      </c>
      <c r="AX13" s="312">
        <f t="shared" si="7"/>
        <v>1646437.5</v>
      </c>
      <c r="AY13" s="312">
        <f t="shared" si="7"/>
        <v>1711125</v>
      </c>
      <c r="AZ13" s="427">
        <f t="shared" ref="AZ13:BK13" si="8">AZ17</f>
        <v>1815275</v>
      </c>
      <c r="BA13" s="47">
        <f t="shared" si="8"/>
        <v>1881400</v>
      </c>
      <c r="BB13" s="47">
        <f t="shared" si="8"/>
        <v>1947525</v>
      </c>
      <c r="BC13" s="47">
        <f t="shared" si="8"/>
        <v>2026875</v>
      </c>
      <c r="BD13" s="47">
        <f t="shared" si="8"/>
        <v>2106225</v>
      </c>
      <c r="BE13" s="47">
        <f t="shared" si="8"/>
        <v>2185575</v>
      </c>
      <c r="BF13" s="47">
        <f t="shared" si="8"/>
        <v>2264925</v>
      </c>
      <c r="BG13" s="47">
        <f t="shared" si="8"/>
        <v>2344275</v>
      </c>
      <c r="BH13" s="47">
        <f t="shared" si="8"/>
        <v>2436850</v>
      </c>
      <c r="BI13" s="47">
        <f t="shared" si="8"/>
        <v>2529425</v>
      </c>
      <c r="BJ13" s="47">
        <f t="shared" si="8"/>
        <v>2622000</v>
      </c>
      <c r="BK13" s="47">
        <f t="shared" si="8"/>
        <v>2714575</v>
      </c>
      <c r="BL13" s="48">
        <f>SUM(D13:O13)</f>
        <v>483000</v>
      </c>
      <c r="BM13" s="49">
        <f>SUM(P13:AA13)</f>
        <v>2839200</v>
      </c>
      <c r="BN13" s="50">
        <f>SUM(AB13:AM13)</f>
        <v>6971800</v>
      </c>
      <c r="BO13" s="50">
        <f>SUM(AN13:AY13)</f>
        <v>16044187.5</v>
      </c>
      <c r="BP13" s="50">
        <f>SUM(AZ13:BK13)</f>
        <v>26874925</v>
      </c>
      <c r="BQ13" s="46"/>
    </row>
    <row r="14" spans="1:69" ht="12.75" customHeight="1" outlineLevel="1" x14ac:dyDescent="0.25">
      <c r="A14" s="23"/>
      <c r="B14" s="126"/>
      <c r="C14" s="23"/>
      <c r="D14" s="365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365"/>
      <c r="Q14" s="291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421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421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421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4"/>
      <c r="BL14" s="53"/>
      <c r="BM14" s="54"/>
      <c r="BN14" s="55"/>
      <c r="BO14" s="21"/>
      <c r="BP14" s="21"/>
      <c r="BQ14" s="21"/>
    </row>
    <row r="15" spans="1:69" ht="12.75" customHeight="1" outlineLevel="1" x14ac:dyDescent="0.25">
      <c r="A15" s="56"/>
      <c r="B15" s="56" t="s">
        <v>130</v>
      </c>
      <c r="C15" s="57" t="s">
        <v>16</v>
      </c>
      <c r="D15" s="366">
        <f t="shared" ref="D15:O15" si="9">$C$21*D22+$C$23*D24+$C$25*D26</f>
        <v>0</v>
      </c>
      <c r="E15" s="313">
        <f>$C$21*E22+$C$23*E24+$C$25*E26</f>
        <v>0</v>
      </c>
      <c r="F15" s="313">
        <f t="shared" si="9"/>
        <v>0</v>
      </c>
      <c r="G15" s="313">
        <f t="shared" si="9"/>
        <v>0</v>
      </c>
      <c r="H15" s="313">
        <f t="shared" si="9"/>
        <v>0</v>
      </c>
      <c r="I15" s="313">
        <f>$C$21*I22+$C$23*I24+$C$25*I26</f>
        <v>230000</v>
      </c>
      <c r="J15" s="313">
        <f t="shared" si="9"/>
        <v>0</v>
      </c>
      <c r="K15" s="313">
        <f>$C$21*K22+$C$23*K24+$C$25*K26</f>
        <v>470000</v>
      </c>
      <c r="L15" s="313">
        <f>$C$21*L22+$C$23*L24+$C$25*L26</f>
        <v>1190000</v>
      </c>
      <c r="M15" s="313">
        <f t="shared" si="9"/>
        <v>2360000</v>
      </c>
      <c r="N15" s="313">
        <f t="shared" si="9"/>
        <v>2590000</v>
      </c>
      <c r="O15" s="313">
        <f t="shared" si="9"/>
        <v>2820000</v>
      </c>
      <c r="P15" s="413">
        <f>($C$21*P22+$C$23*P24+$C$25*P26)*(100%+$C$18)</f>
        <v>3202500</v>
      </c>
      <c r="Q15" s="59">
        <f t="shared" ref="Q15:AA15" si="10">($C$21*Q22+$C$23*Q24+$C$25*Q26)*(100%+$C$18)</f>
        <v>3444000</v>
      </c>
      <c r="R15" s="59">
        <f t="shared" si="10"/>
        <v>3685500</v>
      </c>
      <c r="S15" s="59">
        <f t="shared" si="10"/>
        <v>3927000</v>
      </c>
      <c r="T15" s="59">
        <f t="shared" si="10"/>
        <v>4168500</v>
      </c>
      <c r="U15" s="59">
        <f t="shared" si="10"/>
        <v>4410000</v>
      </c>
      <c r="V15" s="59">
        <f t="shared" si="10"/>
        <v>4651500</v>
      </c>
      <c r="W15" s="59">
        <f t="shared" si="10"/>
        <v>4893000</v>
      </c>
      <c r="X15" s="59">
        <f t="shared" si="10"/>
        <v>5376000</v>
      </c>
      <c r="Y15" s="59">
        <f t="shared" si="10"/>
        <v>5859000</v>
      </c>
      <c r="Z15" s="59">
        <f t="shared" si="10"/>
        <v>6342000</v>
      </c>
      <c r="AA15" s="313">
        <f t="shared" si="10"/>
        <v>6825000</v>
      </c>
      <c r="AB15" s="413">
        <f>($C$21*AB22+$C$23*AB24+$C$25*AB26)*(100%+2*$C$18)</f>
        <v>7656000.0000000009</v>
      </c>
      <c r="AC15" s="59">
        <f t="shared" ref="AC15:AM15" si="11">($C$21*AC22+$C$23*AC24+$C$25*AC26)*(100%+2*$C$18)</f>
        <v>8162000.0000000009</v>
      </c>
      <c r="AD15" s="59">
        <f t="shared" si="11"/>
        <v>8668000</v>
      </c>
      <c r="AE15" s="59">
        <f t="shared" si="11"/>
        <v>9427000</v>
      </c>
      <c r="AF15" s="59">
        <f t="shared" si="11"/>
        <v>10186000</v>
      </c>
      <c r="AG15" s="59">
        <f t="shared" si="11"/>
        <v>10945000</v>
      </c>
      <c r="AH15" s="59">
        <f t="shared" si="11"/>
        <v>11704000.000000002</v>
      </c>
      <c r="AI15" s="59">
        <f t="shared" si="11"/>
        <v>12463000.000000002</v>
      </c>
      <c r="AJ15" s="59">
        <f t="shared" si="11"/>
        <v>13475000.000000002</v>
      </c>
      <c r="AK15" s="59">
        <f t="shared" si="11"/>
        <v>14487000.000000002</v>
      </c>
      <c r="AL15" s="59">
        <f t="shared" si="11"/>
        <v>15499000.000000002</v>
      </c>
      <c r="AM15" s="313">
        <f t="shared" si="11"/>
        <v>16764000.000000002</v>
      </c>
      <c r="AN15" s="413">
        <f>($C$21*AN22+$C$23*AN24+$C$25*AN26)*(100%+2.5*$C$18)</f>
        <v>18438750</v>
      </c>
      <c r="AO15" s="59">
        <f t="shared" ref="AO15:AY15" si="12">($C$21*AO22+$C$23*AO24+$C$25*AO26)*(100%+2.5*$C$18)</f>
        <v>19732500</v>
      </c>
      <c r="AP15" s="59">
        <f t="shared" si="12"/>
        <v>21285000</v>
      </c>
      <c r="AQ15" s="59">
        <f t="shared" si="12"/>
        <v>22837500</v>
      </c>
      <c r="AR15" s="59">
        <f t="shared" si="12"/>
        <v>24648750</v>
      </c>
      <c r="AS15" s="59">
        <f t="shared" si="12"/>
        <v>26460000</v>
      </c>
      <c r="AT15" s="59">
        <f t="shared" si="12"/>
        <v>28530000</v>
      </c>
      <c r="AU15" s="59">
        <f t="shared" si="12"/>
        <v>29565000</v>
      </c>
      <c r="AV15" s="59">
        <f t="shared" si="12"/>
        <v>30600000</v>
      </c>
      <c r="AW15" s="59">
        <f t="shared" si="12"/>
        <v>31635000</v>
      </c>
      <c r="AX15" s="59">
        <f t="shared" si="12"/>
        <v>32928750</v>
      </c>
      <c r="AY15" s="313">
        <f t="shared" si="12"/>
        <v>34222500</v>
      </c>
      <c r="AZ15" s="413">
        <f>($C$21*AZ22+$C$23*AZ24+$C$25*AZ26)*(100%+3*$C$18)</f>
        <v>36305500</v>
      </c>
      <c r="BA15" s="59">
        <f t="shared" ref="BA15:BK15" si="13">($C$21*BA22+$C$23*BA24+$C$25*BA26)*(100%+3*$C$18)</f>
        <v>37628000</v>
      </c>
      <c r="BB15" s="59">
        <f t="shared" si="13"/>
        <v>38950500</v>
      </c>
      <c r="BC15" s="59">
        <f t="shared" si="13"/>
        <v>40537500</v>
      </c>
      <c r="BD15" s="59">
        <f t="shared" si="13"/>
        <v>42124500</v>
      </c>
      <c r="BE15" s="59">
        <f t="shared" si="13"/>
        <v>43711500</v>
      </c>
      <c r="BF15" s="59">
        <f t="shared" si="13"/>
        <v>45298500</v>
      </c>
      <c r="BG15" s="59">
        <f t="shared" si="13"/>
        <v>46885500</v>
      </c>
      <c r="BH15" s="59">
        <f t="shared" si="13"/>
        <v>48736999.999999993</v>
      </c>
      <c r="BI15" s="59">
        <f t="shared" si="13"/>
        <v>50588499.999999993</v>
      </c>
      <c r="BJ15" s="59">
        <f t="shared" si="13"/>
        <v>52439999.999999993</v>
      </c>
      <c r="BK15" s="59">
        <f t="shared" si="13"/>
        <v>54291499.999999993</v>
      </c>
      <c r="BL15" s="60">
        <f>SUM(D15:O15)</f>
        <v>9660000</v>
      </c>
      <c r="BM15" s="61">
        <f>SUM(P15:AA15)</f>
        <v>56784000</v>
      </c>
      <c r="BN15" s="62">
        <f>SUM(AB15:AM15)</f>
        <v>139436000</v>
      </c>
      <c r="BO15" s="63">
        <f>SUM(AN15:AY15)</f>
        <v>320883750</v>
      </c>
      <c r="BP15" s="63">
        <f>SUM(AZ15:BK15)</f>
        <v>537498500</v>
      </c>
      <c r="BQ15" s="63">
        <f>BP15+BL15+BM15+BN15+BO15</f>
        <v>1064262250</v>
      </c>
    </row>
    <row r="16" spans="1:69" ht="12.75" customHeight="1" outlineLevel="2" x14ac:dyDescent="0.3">
      <c r="A16" s="23"/>
      <c r="B16" s="165" t="s">
        <v>14</v>
      </c>
      <c r="C16" s="65"/>
      <c r="D16" s="367">
        <f>D15*(100%+$C$17)</f>
        <v>0</v>
      </c>
      <c r="E16" s="314">
        <f t="shared" ref="E16:H16" si="14">E15*(100%+$C$17)</f>
        <v>0</v>
      </c>
      <c r="F16" s="314">
        <f t="shared" si="14"/>
        <v>0</v>
      </c>
      <c r="G16" s="314">
        <f t="shared" si="14"/>
        <v>0</v>
      </c>
      <c r="H16" s="314">
        <f t="shared" si="14"/>
        <v>0</v>
      </c>
      <c r="I16" s="314">
        <f>I15*(100%+$C$17)</f>
        <v>241500</v>
      </c>
      <c r="J16" s="314">
        <f t="shared" ref="J16" si="15">J15*(100%+$C$17)</f>
        <v>0</v>
      </c>
      <c r="K16" s="314">
        <f t="shared" ref="K16" si="16">K15*(100%+$C$17)</f>
        <v>493500</v>
      </c>
      <c r="L16" s="314">
        <f t="shared" ref="L16" si="17">L15*(100%+$C$17)</f>
        <v>1249500</v>
      </c>
      <c r="M16" s="314">
        <f t="shared" ref="M16" si="18">M15*(100%+$C$17)</f>
        <v>2478000</v>
      </c>
      <c r="N16" s="314">
        <f t="shared" ref="N16" si="19">N15*(100%+$C$17)</f>
        <v>2719500</v>
      </c>
      <c r="O16" s="314">
        <f t="shared" ref="O16" si="20">O15*(100%+$C$17)</f>
        <v>2961000</v>
      </c>
      <c r="P16" s="367">
        <f t="shared" ref="P16" si="21">P15*(100%+$C$17)</f>
        <v>3362625</v>
      </c>
      <c r="Q16" s="314">
        <f t="shared" ref="Q16" si="22">Q15*(100%+$C$17)</f>
        <v>3616200</v>
      </c>
      <c r="R16" s="314">
        <f t="shared" ref="R16" si="23">R15*(100%+$C$17)</f>
        <v>3869775</v>
      </c>
      <c r="S16" s="314">
        <f t="shared" ref="S16" si="24">S15*(100%+$C$17)</f>
        <v>4123350</v>
      </c>
      <c r="T16" s="314">
        <f t="shared" ref="T16" si="25">T15*(100%+$C$17)</f>
        <v>4376925</v>
      </c>
      <c r="U16" s="314">
        <f t="shared" ref="U16" si="26">U15*(100%+$C$17)</f>
        <v>4630500</v>
      </c>
      <c r="V16" s="314">
        <f t="shared" ref="V16" si="27">V15*(100%+$C$17)</f>
        <v>4884075</v>
      </c>
      <c r="W16" s="314">
        <f t="shared" ref="W16" si="28">W15*(100%+$C$17)</f>
        <v>5137650</v>
      </c>
      <c r="X16" s="314">
        <f t="shared" ref="X16" si="29">X15*(100%+$C$17)</f>
        <v>5644800</v>
      </c>
      <c r="Y16" s="314">
        <f t="shared" ref="Y16" si="30">Y15*(100%+$C$17)</f>
        <v>6151950</v>
      </c>
      <c r="Z16" s="314">
        <f t="shared" ref="Z16" si="31">Z15*(100%+$C$17)</f>
        <v>6659100</v>
      </c>
      <c r="AA16" s="314">
        <f t="shared" ref="AA16" si="32">AA15*(100%+$C$17)</f>
        <v>7166250</v>
      </c>
      <c r="AB16" s="367">
        <f t="shared" ref="AB16" si="33">AB15*(100%+$C$17)</f>
        <v>8038800.0000000009</v>
      </c>
      <c r="AC16" s="314">
        <f t="shared" ref="AC16" si="34">AC15*(100%+$C$17)</f>
        <v>8570100.0000000019</v>
      </c>
      <c r="AD16" s="314">
        <f t="shared" ref="AD16" si="35">AD15*(100%+$C$17)</f>
        <v>9101400</v>
      </c>
      <c r="AE16" s="314">
        <f t="shared" ref="AE16" si="36">AE15*(100%+$C$17)</f>
        <v>9898350</v>
      </c>
      <c r="AF16" s="314">
        <f t="shared" ref="AF16" si="37">AF15*(100%+$C$17)</f>
        <v>10695300</v>
      </c>
      <c r="AG16" s="314">
        <f t="shared" ref="AG16" si="38">AG15*(100%+$C$17)</f>
        <v>11492250</v>
      </c>
      <c r="AH16" s="314">
        <f t="shared" ref="AH16" si="39">AH15*(100%+$C$17)</f>
        <v>12289200.000000002</v>
      </c>
      <c r="AI16" s="314">
        <f t="shared" ref="AI16" si="40">AI15*(100%+$C$17)</f>
        <v>13086150.000000002</v>
      </c>
      <c r="AJ16" s="314">
        <f t="shared" ref="AJ16" si="41">AJ15*(100%+$C$17)</f>
        <v>14148750.000000002</v>
      </c>
      <c r="AK16" s="314">
        <f t="shared" ref="AK16" si="42">AK15*(100%+$C$17)</f>
        <v>15211350.000000002</v>
      </c>
      <c r="AL16" s="314">
        <f t="shared" ref="AL16" si="43">AL15*(100%+$C$17)</f>
        <v>16273950.000000002</v>
      </c>
      <c r="AM16" s="314">
        <f t="shared" ref="AM16" si="44">AM15*(100%+$C$17)</f>
        <v>17602200.000000004</v>
      </c>
      <c r="AN16" s="367">
        <f t="shared" ref="AN16" si="45">AN15*(100%+$C$17)</f>
        <v>19360687.5</v>
      </c>
      <c r="AO16" s="314">
        <f t="shared" ref="AO16" si="46">AO15*(100%+$C$17)</f>
        <v>20719125</v>
      </c>
      <c r="AP16" s="314">
        <f t="shared" ref="AP16" si="47">AP15*(100%+$C$17)</f>
        <v>22349250</v>
      </c>
      <c r="AQ16" s="314">
        <f t="shared" ref="AQ16" si="48">AQ15*(100%+$C$17)</f>
        <v>23979375</v>
      </c>
      <c r="AR16" s="314">
        <f t="shared" ref="AR16" si="49">AR15*(100%+$C$17)</f>
        <v>25881187.5</v>
      </c>
      <c r="AS16" s="314">
        <f t="shared" ref="AS16" si="50">AS15*(100%+$C$17)</f>
        <v>27783000</v>
      </c>
      <c r="AT16" s="314">
        <f t="shared" ref="AT16" si="51">AT15*(100%+$C$17)</f>
        <v>29956500</v>
      </c>
      <c r="AU16" s="314">
        <f t="shared" ref="AU16" si="52">AU15*(100%+$C$17)</f>
        <v>31043250</v>
      </c>
      <c r="AV16" s="314">
        <f t="shared" ref="AV16" si="53">AV15*(100%+$C$17)</f>
        <v>32130000</v>
      </c>
      <c r="AW16" s="314">
        <f t="shared" ref="AW16" si="54">AW15*(100%+$C$17)</f>
        <v>33216750</v>
      </c>
      <c r="AX16" s="314">
        <f t="shared" ref="AX16" si="55">AX15*(100%+$C$17)</f>
        <v>34575187.5</v>
      </c>
      <c r="AY16" s="314">
        <f t="shared" ref="AY16" si="56">AY15*(100%+$C$17)</f>
        <v>35933625</v>
      </c>
      <c r="AZ16" s="367">
        <f t="shared" ref="AZ16" si="57">AZ15*(100%+$C$17)</f>
        <v>38120775</v>
      </c>
      <c r="BA16" s="314">
        <f t="shared" ref="BA16" si="58">BA15*(100%+$C$17)</f>
        <v>39509400</v>
      </c>
      <c r="BB16" s="314">
        <f t="shared" ref="BB16" si="59">BB15*(100%+$C$17)</f>
        <v>40898025</v>
      </c>
      <c r="BC16" s="314">
        <f t="shared" ref="BC16" si="60">BC15*(100%+$C$17)</f>
        <v>42564375</v>
      </c>
      <c r="BD16" s="314">
        <f t="shared" ref="BD16" si="61">BD15*(100%+$C$17)</f>
        <v>44230725</v>
      </c>
      <c r="BE16" s="314">
        <f t="shared" ref="BE16" si="62">BE15*(100%+$C$17)</f>
        <v>45897075</v>
      </c>
      <c r="BF16" s="314">
        <f t="shared" ref="BF16" si="63">BF15*(100%+$C$17)</f>
        <v>47563425</v>
      </c>
      <c r="BG16" s="314">
        <f t="shared" ref="BG16" si="64">BG15*(100%+$C$17)</f>
        <v>49229775</v>
      </c>
      <c r="BH16" s="314">
        <f t="shared" ref="BH16" si="65">BH15*(100%+$C$17)</f>
        <v>51173849.999999993</v>
      </c>
      <c r="BI16" s="314">
        <f t="shared" ref="BI16" si="66">BI15*(100%+$C$17)</f>
        <v>53117924.999999993</v>
      </c>
      <c r="BJ16" s="314">
        <f t="shared" ref="BJ16" si="67">BJ15*(100%+$C$17)</f>
        <v>55061999.999999993</v>
      </c>
      <c r="BK16" s="314">
        <f t="shared" ref="BK16" si="68">BK15*(100%+$C$17)</f>
        <v>57006074.999999993</v>
      </c>
      <c r="BL16" s="67">
        <f t="shared" ref="BL16:BL17" si="69">SUM(E16:P16)</f>
        <v>13505625</v>
      </c>
      <c r="BM16" s="68">
        <f t="shared" ref="BM16:BM17" si="70">SUM(Q16:AB16)</f>
        <v>64299375</v>
      </c>
      <c r="BN16" s="69">
        <f t="shared" ref="BN16:BN17" si="71">SUM(AC16:AS16)</f>
        <v>278441625</v>
      </c>
      <c r="BO16" s="69">
        <f t="shared" ref="BO16:BO17" si="72">SUM(AD16:AT16)</f>
        <v>299828025</v>
      </c>
      <c r="BP16" s="69">
        <f>SUM(AZ16:BK16)</f>
        <v>564373425</v>
      </c>
      <c r="BQ16" s="70"/>
    </row>
    <row r="17" spans="1:69" ht="12.75" customHeight="1" outlineLevel="2" x14ac:dyDescent="0.3">
      <c r="A17" s="23"/>
      <c r="B17" s="165" t="s">
        <v>15</v>
      </c>
      <c r="C17" s="71">
        <v>0.05</v>
      </c>
      <c r="D17" s="367">
        <f>D16*$C$17/($C$17+100%)</f>
        <v>0</v>
      </c>
      <c r="E17" s="314">
        <f t="shared" ref="E17:O17" si="73">E16*$C$17/($C$17+100%)</f>
        <v>0</v>
      </c>
      <c r="F17" s="314">
        <f t="shared" si="73"/>
        <v>0</v>
      </c>
      <c r="G17" s="314">
        <f t="shared" si="73"/>
        <v>0</v>
      </c>
      <c r="H17" s="314">
        <f t="shared" si="73"/>
        <v>0</v>
      </c>
      <c r="I17" s="314">
        <f t="shared" si="73"/>
        <v>11500</v>
      </c>
      <c r="J17" s="314">
        <f t="shared" si="73"/>
        <v>0</v>
      </c>
      <c r="K17" s="314">
        <f t="shared" si="73"/>
        <v>23500</v>
      </c>
      <c r="L17" s="314">
        <f t="shared" si="73"/>
        <v>59500</v>
      </c>
      <c r="M17" s="314">
        <f t="shared" si="73"/>
        <v>118000</v>
      </c>
      <c r="N17" s="314">
        <f t="shared" si="73"/>
        <v>129500</v>
      </c>
      <c r="O17" s="314">
        <f t="shared" si="73"/>
        <v>141000</v>
      </c>
      <c r="P17" s="367">
        <f t="shared" ref="P17" si="74">P16*$C$17/($C$17+100%)</f>
        <v>160125</v>
      </c>
      <c r="Q17" s="314">
        <f t="shared" ref="Q17" si="75">Q16*$C$17/($C$17+100%)</f>
        <v>172200</v>
      </c>
      <c r="R17" s="314">
        <f t="shared" ref="R17" si="76">R16*$C$17/($C$17+100%)</f>
        <v>184275</v>
      </c>
      <c r="S17" s="314">
        <f t="shared" ref="S17" si="77">S16*$C$17/($C$17+100%)</f>
        <v>196350</v>
      </c>
      <c r="T17" s="314">
        <f t="shared" ref="T17" si="78">T16*$C$17/($C$17+100%)</f>
        <v>208425</v>
      </c>
      <c r="U17" s="314">
        <f t="shared" ref="U17" si="79">U16*$C$17/($C$17+100%)</f>
        <v>220500</v>
      </c>
      <c r="V17" s="314">
        <f t="shared" ref="V17" si="80">V16*$C$17/($C$17+100%)</f>
        <v>232575</v>
      </c>
      <c r="W17" s="314">
        <f t="shared" ref="W17" si="81">W16*$C$17/($C$17+100%)</f>
        <v>244650</v>
      </c>
      <c r="X17" s="314">
        <f t="shared" ref="X17" si="82">X16*$C$17/($C$17+100%)</f>
        <v>268800</v>
      </c>
      <c r="Y17" s="314">
        <f t="shared" ref="Y17" si="83">Y16*$C$17/($C$17+100%)</f>
        <v>292950</v>
      </c>
      <c r="Z17" s="314">
        <f t="shared" ref="Z17" si="84">Z16*$C$17/($C$17+100%)</f>
        <v>317100</v>
      </c>
      <c r="AA17" s="314">
        <f t="shared" ref="AA17" si="85">AA16*$C$17/($C$17+100%)</f>
        <v>341250</v>
      </c>
      <c r="AB17" s="367">
        <f t="shared" ref="AB17" si="86">AB16*$C$17/($C$17+100%)</f>
        <v>382800.00000000006</v>
      </c>
      <c r="AC17" s="314">
        <f t="shared" ref="AC17" si="87">AC16*$C$17/($C$17+100%)</f>
        <v>408100.00000000012</v>
      </c>
      <c r="AD17" s="314">
        <f t="shared" ref="AD17" si="88">AD16*$C$17/($C$17+100%)</f>
        <v>433400</v>
      </c>
      <c r="AE17" s="314">
        <f t="shared" ref="AE17" si="89">AE16*$C$17/($C$17+100%)</f>
        <v>471350</v>
      </c>
      <c r="AF17" s="314">
        <f t="shared" ref="AF17" si="90">AF16*$C$17/($C$17+100%)</f>
        <v>509300</v>
      </c>
      <c r="AG17" s="314">
        <f t="shared" ref="AG17" si="91">AG16*$C$17/($C$17+100%)</f>
        <v>547250</v>
      </c>
      <c r="AH17" s="314">
        <f t="shared" ref="AH17" si="92">AH16*$C$17/($C$17+100%)</f>
        <v>585200.00000000012</v>
      </c>
      <c r="AI17" s="314">
        <f t="shared" ref="AI17" si="93">AI16*$C$17/($C$17+100%)</f>
        <v>623150.00000000012</v>
      </c>
      <c r="AJ17" s="314">
        <f t="shared" ref="AJ17" si="94">AJ16*$C$17/($C$17+100%)</f>
        <v>673750.00000000012</v>
      </c>
      <c r="AK17" s="314">
        <f t="shared" ref="AK17" si="95">AK16*$C$17/($C$17+100%)</f>
        <v>724350.00000000012</v>
      </c>
      <c r="AL17" s="314">
        <f t="shared" ref="AL17" si="96">AL16*$C$17/($C$17+100%)</f>
        <v>774950.00000000012</v>
      </c>
      <c r="AM17" s="314">
        <f t="shared" ref="AM17" si="97">AM16*$C$17/($C$17+100%)</f>
        <v>838200.00000000023</v>
      </c>
      <c r="AN17" s="367">
        <f t="shared" ref="AN17" si="98">AN16*$C$17/($C$17+100%)</f>
        <v>921937.5</v>
      </c>
      <c r="AO17" s="314">
        <f t="shared" ref="AO17" si="99">AO16*$C$17/($C$17+100%)</f>
        <v>986625</v>
      </c>
      <c r="AP17" s="314">
        <f t="shared" ref="AP17" si="100">AP16*$C$17/($C$17+100%)</f>
        <v>1064250</v>
      </c>
      <c r="AQ17" s="314">
        <f t="shared" ref="AQ17" si="101">AQ16*$C$17/($C$17+100%)</f>
        <v>1141875</v>
      </c>
      <c r="AR17" s="314">
        <f t="shared" ref="AR17" si="102">AR16*$C$17/($C$17+100%)</f>
        <v>1232437.5</v>
      </c>
      <c r="AS17" s="314">
        <f t="shared" ref="AS17" si="103">AS16*$C$17/($C$17+100%)</f>
        <v>1323000</v>
      </c>
      <c r="AT17" s="314">
        <f t="shared" ref="AT17" si="104">AT16*$C$17/($C$17+100%)</f>
        <v>1426500</v>
      </c>
      <c r="AU17" s="314">
        <f t="shared" ref="AU17" si="105">AU16*$C$17/($C$17+100%)</f>
        <v>1478250</v>
      </c>
      <c r="AV17" s="314">
        <f t="shared" ref="AV17" si="106">AV16*$C$17/($C$17+100%)</f>
        <v>1530000</v>
      </c>
      <c r="AW17" s="314">
        <f t="shared" ref="AW17" si="107">AW16*$C$17/($C$17+100%)</f>
        <v>1581750</v>
      </c>
      <c r="AX17" s="314">
        <f t="shared" ref="AX17" si="108">AX16*$C$17/($C$17+100%)</f>
        <v>1646437.5</v>
      </c>
      <c r="AY17" s="314">
        <f t="shared" ref="AY17" si="109">AY16*$C$17/($C$17+100%)</f>
        <v>1711125</v>
      </c>
      <c r="AZ17" s="367">
        <f t="shared" ref="AZ17" si="110">AZ16*$C$17/($C$17+100%)</f>
        <v>1815275</v>
      </c>
      <c r="BA17" s="314">
        <f t="shared" ref="BA17" si="111">BA16*$C$17/($C$17+100%)</f>
        <v>1881400</v>
      </c>
      <c r="BB17" s="314">
        <f t="shared" ref="BB17" si="112">BB16*$C$17/($C$17+100%)</f>
        <v>1947525</v>
      </c>
      <c r="BC17" s="314">
        <f t="shared" ref="BC17" si="113">BC16*$C$17/($C$17+100%)</f>
        <v>2026875</v>
      </c>
      <c r="BD17" s="314">
        <f t="shared" ref="BD17" si="114">BD16*$C$17/($C$17+100%)</f>
        <v>2106225</v>
      </c>
      <c r="BE17" s="314">
        <f t="shared" ref="BE17" si="115">BE16*$C$17/($C$17+100%)</f>
        <v>2185575</v>
      </c>
      <c r="BF17" s="314">
        <f t="shared" ref="BF17" si="116">BF16*$C$17/($C$17+100%)</f>
        <v>2264925</v>
      </c>
      <c r="BG17" s="314">
        <f t="shared" ref="BG17" si="117">BG16*$C$17/($C$17+100%)</f>
        <v>2344275</v>
      </c>
      <c r="BH17" s="314">
        <f t="shared" ref="BH17" si="118">BH16*$C$17/($C$17+100%)</f>
        <v>2436850</v>
      </c>
      <c r="BI17" s="314">
        <f t="shared" ref="BI17" si="119">BI16*$C$17/($C$17+100%)</f>
        <v>2529425</v>
      </c>
      <c r="BJ17" s="314">
        <f t="shared" ref="BJ17" si="120">BJ16*$C$17/($C$17+100%)</f>
        <v>2622000</v>
      </c>
      <c r="BK17" s="314">
        <f t="shared" ref="BK17" si="121">BK16*$C$17/($C$17+100%)</f>
        <v>2714575</v>
      </c>
      <c r="BL17" s="67">
        <f t="shared" si="69"/>
        <v>643125</v>
      </c>
      <c r="BM17" s="68">
        <f t="shared" si="70"/>
        <v>3061875</v>
      </c>
      <c r="BN17" s="69">
        <f t="shared" si="71"/>
        <v>13259125</v>
      </c>
      <c r="BO17" s="69">
        <f t="shared" si="72"/>
        <v>14277525</v>
      </c>
      <c r="BP17" s="69">
        <f>SUM(AZ17:BK17)</f>
        <v>26874925</v>
      </c>
      <c r="BQ17" s="70"/>
    </row>
    <row r="18" spans="1:69" s="275" customFormat="1" ht="12.75" customHeight="1" outlineLevel="2" x14ac:dyDescent="0.3">
      <c r="A18" s="276"/>
      <c r="B18" s="165" t="s">
        <v>141</v>
      </c>
      <c r="C18" s="71">
        <v>0.05</v>
      </c>
      <c r="D18" s="367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67"/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67"/>
      <c r="AC18" s="314"/>
      <c r="AD18" s="314"/>
      <c r="AE18" s="314"/>
      <c r="AF18" s="314"/>
      <c r="AG18" s="314"/>
      <c r="AH18" s="314"/>
      <c r="AI18" s="314"/>
      <c r="AJ18" s="314"/>
      <c r="AK18" s="314"/>
      <c r="AL18" s="314"/>
      <c r="AM18" s="314"/>
      <c r="AN18" s="367"/>
      <c r="AO18" s="314"/>
      <c r="AP18" s="314"/>
      <c r="AQ18" s="314"/>
      <c r="AR18" s="314"/>
      <c r="AS18" s="314"/>
      <c r="AT18" s="314"/>
      <c r="AU18" s="314"/>
      <c r="AV18" s="314"/>
      <c r="AW18" s="314"/>
      <c r="AX18" s="314"/>
      <c r="AY18" s="314"/>
      <c r="AZ18" s="367"/>
      <c r="BA18" s="314"/>
      <c r="BB18" s="314"/>
      <c r="BC18" s="314"/>
      <c r="BD18" s="314"/>
      <c r="BE18" s="314"/>
      <c r="BF18" s="314"/>
      <c r="BG18" s="314"/>
      <c r="BH18" s="314"/>
      <c r="BI18" s="314"/>
      <c r="BJ18" s="314"/>
      <c r="BK18" s="66"/>
      <c r="BL18" s="67"/>
      <c r="BM18" s="68"/>
      <c r="BN18" s="69"/>
      <c r="BO18" s="70"/>
      <c r="BP18" s="70"/>
      <c r="BQ18" s="70"/>
    </row>
    <row r="19" spans="1:69" ht="12.75" customHeight="1" outlineLevel="2" x14ac:dyDescent="0.25">
      <c r="A19" s="23"/>
      <c r="B19" s="274" t="s">
        <v>165</v>
      </c>
      <c r="C19" s="71">
        <v>0.3</v>
      </c>
      <c r="D19" s="365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365"/>
      <c r="Q19" s="29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421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421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421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4"/>
      <c r="BL19" s="72"/>
      <c r="BM19" s="37"/>
      <c r="BN19" s="38"/>
      <c r="BO19" s="34"/>
      <c r="BP19" s="34"/>
      <c r="BQ19" s="34"/>
    </row>
    <row r="20" spans="1:69" s="286" customFormat="1" ht="12.75" customHeight="1" outlineLevel="2" x14ac:dyDescent="0.25">
      <c r="A20" s="287"/>
      <c r="B20" s="274" t="s">
        <v>166</v>
      </c>
      <c r="C20" s="71">
        <v>0.15</v>
      </c>
      <c r="D20" s="365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365"/>
      <c r="Q20" s="29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421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421"/>
      <c r="AO20" s="292"/>
      <c r="AP20" s="292"/>
      <c r="AQ20" s="292"/>
      <c r="AR20" s="292"/>
      <c r="AS20" s="292"/>
      <c r="AT20" s="292"/>
      <c r="AU20" s="292"/>
      <c r="AV20" s="292"/>
      <c r="AW20" s="292"/>
      <c r="AX20" s="292"/>
      <c r="AY20" s="292"/>
      <c r="AZ20" s="421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4"/>
      <c r="BL20" s="72"/>
      <c r="BM20" s="37"/>
      <c r="BN20" s="38"/>
      <c r="BO20" s="34"/>
      <c r="BP20" s="34"/>
      <c r="BQ20" s="34"/>
    </row>
    <row r="21" spans="1:69" s="286" customFormat="1" ht="12.75" customHeight="1" outlineLevel="2" x14ac:dyDescent="0.25">
      <c r="A21" s="287"/>
      <c r="B21" s="274" t="s">
        <v>147</v>
      </c>
      <c r="C21" s="74">
        <v>200000</v>
      </c>
      <c r="D21" s="365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365"/>
      <c r="Q21" s="29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421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421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421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4"/>
      <c r="BL21" s="72"/>
      <c r="BM21" s="37"/>
      <c r="BN21" s="38"/>
      <c r="BO21" s="34"/>
      <c r="BP21" s="34"/>
      <c r="BQ21" s="34"/>
    </row>
    <row r="22" spans="1:69" ht="12.75" customHeight="1" outlineLevel="2" x14ac:dyDescent="0.25">
      <c r="A22" s="73"/>
      <c r="B22" s="274" t="s">
        <v>146</v>
      </c>
      <c r="D22" s="368">
        <v>0</v>
      </c>
      <c r="E22" s="315">
        <v>0</v>
      </c>
      <c r="F22" s="315">
        <v>0</v>
      </c>
      <c r="G22" s="315">
        <v>0</v>
      </c>
      <c r="H22" s="315">
        <v>0</v>
      </c>
      <c r="I22" s="315">
        <v>1</v>
      </c>
      <c r="J22" s="315">
        <v>0</v>
      </c>
      <c r="K22" s="315">
        <v>2</v>
      </c>
      <c r="L22" s="315">
        <v>5</v>
      </c>
      <c r="M22" s="315">
        <v>10</v>
      </c>
      <c r="N22" s="315">
        <f>ROUND((M22*(1+$C$19/4)),0)</f>
        <v>11</v>
      </c>
      <c r="O22" s="315">
        <f>ROUND((N22*(1+$C$19/4)),0)</f>
        <v>12</v>
      </c>
      <c r="P22" s="368">
        <f t="shared" ref="P22:AT22" si="122">ROUND((O22*(1+$C$19/4)),0)</f>
        <v>13</v>
      </c>
      <c r="Q22" s="315">
        <f t="shared" si="122"/>
        <v>14</v>
      </c>
      <c r="R22" s="315">
        <f t="shared" si="122"/>
        <v>15</v>
      </c>
      <c r="S22" s="315">
        <f t="shared" si="122"/>
        <v>16</v>
      </c>
      <c r="T22" s="315">
        <f t="shared" si="122"/>
        <v>17</v>
      </c>
      <c r="U22" s="315">
        <f t="shared" si="122"/>
        <v>18</v>
      </c>
      <c r="V22" s="315">
        <f t="shared" si="122"/>
        <v>19</v>
      </c>
      <c r="W22" s="315">
        <f t="shared" si="122"/>
        <v>20</v>
      </c>
      <c r="X22" s="315">
        <f t="shared" si="122"/>
        <v>22</v>
      </c>
      <c r="Y22" s="315">
        <f t="shared" si="122"/>
        <v>24</v>
      </c>
      <c r="Z22" s="315">
        <f t="shared" si="122"/>
        <v>26</v>
      </c>
      <c r="AA22" s="315">
        <f t="shared" si="122"/>
        <v>28</v>
      </c>
      <c r="AB22" s="368">
        <f t="shared" si="122"/>
        <v>30</v>
      </c>
      <c r="AC22" s="315">
        <f t="shared" si="122"/>
        <v>32</v>
      </c>
      <c r="AD22" s="315">
        <f t="shared" si="122"/>
        <v>34</v>
      </c>
      <c r="AE22" s="315">
        <f t="shared" si="122"/>
        <v>37</v>
      </c>
      <c r="AF22" s="315">
        <f t="shared" si="122"/>
        <v>40</v>
      </c>
      <c r="AG22" s="315">
        <f t="shared" si="122"/>
        <v>43</v>
      </c>
      <c r="AH22" s="315">
        <f t="shared" si="122"/>
        <v>46</v>
      </c>
      <c r="AI22" s="315">
        <f t="shared" si="122"/>
        <v>49</v>
      </c>
      <c r="AJ22" s="315">
        <f t="shared" si="122"/>
        <v>53</v>
      </c>
      <c r="AK22" s="315">
        <f t="shared" si="122"/>
        <v>57</v>
      </c>
      <c r="AL22" s="315">
        <f t="shared" si="122"/>
        <v>61</v>
      </c>
      <c r="AM22" s="315">
        <f t="shared" si="122"/>
        <v>66</v>
      </c>
      <c r="AN22" s="368">
        <f t="shared" si="122"/>
        <v>71</v>
      </c>
      <c r="AO22" s="315">
        <f t="shared" si="122"/>
        <v>76</v>
      </c>
      <c r="AP22" s="315">
        <f t="shared" si="122"/>
        <v>82</v>
      </c>
      <c r="AQ22" s="315">
        <f t="shared" si="122"/>
        <v>88</v>
      </c>
      <c r="AR22" s="315">
        <f t="shared" si="122"/>
        <v>95</v>
      </c>
      <c r="AS22" s="315">
        <f t="shared" si="122"/>
        <v>102</v>
      </c>
      <c r="AT22" s="315">
        <f t="shared" si="122"/>
        <v>110</v>
      </c>
      <c r="AU22" s="315">
        <f>ROUND((AT22*(1+$C$20/4)),0)</f>
        <v>114</v>
      </c>
      <c r="AV22" s="315">
        <f t="shared" ref="AV22:BK22" si="123">ROUND((AU22*(1+$C$20/4)),0)</f>
        <v>118</v>
      </c>
      <c r="AW22" s="315">
        <f t="shared" si="123"/>
        <v>122</v>
      </c>
      <c r="AX22" s="315">
        <f t="shared" si="123"/>
        <v>127</v>
      </c>
      <c r="AY22" s="315">
        <f t="shared" si="123"/>
        <v>132</v>
      </c>
      <c r="AZ22" s="368">
        <f t="shared" si="123"/>
        <v>137</v>
      </c>
      <c r="BA22" s="315">
        <f t="shared" si="123"/>
        <v>142</v>
      </c>
      <c r="BB22" s="315">
        <f t="shared" si="123"/>
        <v>147</v>
      </c>
      <c r="BC22" s="315">
        <f t="shared" si="123"/>
        <v>153</v>
      </c>
      <c r="BD22" s="315">
        <f t="shared" si="123"/>
        <v>159</v>
      </c>
      <c r="BE22" s="315">
        <f t="shared" si="123"/>
        <v>165</v>
      </c>
      <c r="BF22" s="315">
        <f t="shared" si="123"/>
        <v>171</v>
      </c>
      <c r="BG22" s="315">
        <f t="shared" si="123"/>
        <v>177</v>
      </c>
      <c r="BH22" s="315">
        <f t="shared" si="123"/>
        <v>184</v>
      </c>
      <c r="BI22" s="315">
        <f t="shared" si="123"/>
        <v>191</v>
      </c>
      <c r="BJ22" s="315">
        <f t="shared" si="123"/>
        <v>198</v>
      </c>
      <c r="BK22" s="315">
        <f t="shared" si="123"/>
        <v>205</v>
      </c>
      <c r="BL22" s="72"/>
      <c r="BM22" s="37"/>
      <c r="BN22" s="38"/>
      <c r="BO22" s="34"/>
      <c r="BP22" s="34"/>
      <c r="BQ22" s="34"/>
    </row>
    <row r="23" spans="1:69" s="286" customFormat="1" ht="12.75" customHeight="1" outlineLevel="2" x14ac:dyDescent="0.25">
      <c r="A23" s="165"/>
      <c r="B23" s="165" t="s">
        <v>17</v>
      </c>
      <c r="C23" s="74">
        <f>C21*5%</f>
        <v>10000</v>
      </c>
      <c r="D23" s="368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68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68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68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68"/>
      <c r="BA23" s="315"/>
      <c r="BB23" s="315"/>
      <c r="BC23" s="315"/>
      <c r="BD23" s="315"/>
      <c r="BE23" s="315"/>
      <c r="BF23" s="315"/>
      <c r="BG23" s="315"/>
      <c r="BH23" s="315"/>
      <c r="BI23" s="315"/>
      <c r="BJ23" s="315"/>
      <c r="BK23" s="315"/>
      <c r="BL23" s="72"/>
      <c r="BM23" s="37"/>
      <c r="BN23" s="38"/>
      <c r="BO23" s="34"/>
      <c r="BP23" s="34"/>
      <c r="BQ23" s="34"/>
    </row>
    <row r="24" spans="1:69" ht="24.75" customHeight="1" outlineLevel="2" x14ac:dyDescent="0.25">
      <c r="A24" s="73"/>
      <c r="B24" s="165" t="s">
        <v>148</v>
      </c>
      <c r="D24" s="368">
        <v>0</v>
      </c>
      <c r="E24" s="315">
        <v>0</v>
      </c>
      <c r="F24" s="315">
        <v>0</v>
      </c>
      <c r="G24" s="315">
        <v>0</v>
      </c>
      <c r="H24" s="315">
        <v>0</v>
      </c>
      <c r="I24" s="315">
        <v>0</v>
      </c>
      <c r="J24" s="315">
        <v>0</v>
      </c>
      <c r="K24" s="315">
        <v>1</v>
      </c>
      <c r="L24" s="315">
        <v>4</v>
      </c>
      <c r="M24" s="315">
        <v>6</v>
      </c>
      <c r="N24" s="315">
        <f>ROUND((M24*(1+$C$19/4)),0)</f>
        <v>6</v>
      </c>
      <c r="O24" s="315">
        <f t="shared" ref="O24:AT24" si="124">ROUND((N24*(1+$C$19/4)),0)</f>
        <v>6</v>
      </c>
      <c r="P24" s="368">
        <f>ROUND((O24*(1+$C$19/4)),0)</f>
        <v>6</v>
      </c>
      <c r="Q24" s="315">
        <f t="shared" si="124"/>
        <v>6</v>
      </c>
      <c r="R24" s="315">
        <f t="shared" si="124"/>
        <v>6</v>
      </c>
      <c r="S24" s="315">
        <f t="shared" si="124"/>
        <v>6</v>
      </c>
      <c r="T24" s="315">
        <f t="shared" si="124"/>
        <v>6</v>
      </c>
      <c r="U24" s="315">
        <f t="shared" si="124"/>
        <v>6</v>
      </c>
      <c r="V24" s="315">
        <f t="shared" si="124"/>
        <v>6</v>
      </c>
      <c r="W24" s="315">
        <f t="shared" si="124"/>
        <v>6</v>
      </c>
      <c r="X24" s="315">
        <f t="shared" si="124"/>
        <v>6</v>
      </c>
      <c r="Y24" s="315">
        <f t="shared" si="124"/>
        <v>6</v>
      </c>
      <c r="Z24" s="315">
        <f t="shared" si="124"/>
        <v>6</v>
      </c>
      <c r="AA24" s="315">
        <f t="shared" si="124"/>
        <v>6</v>
      </c>
      <c r="AB24" s="368">
        <f t="shared" si="124"/>
        <v>6</v>
      </c>
      <c r="AC24" s="315">
        <f t="shared" si="124"/>
        <v>6</v>
      </c>
      <c r="AD24" s="315">
        <f t="shared" si="124"/>
        <v>6</v>
      </c>
      <c r="AE24" s="315">
        <f t="shared" si="124"/>
        <v>6</v>
      </c>
      <c r="AF24" s="315">
        <f t="shared" si="124"/>
        <v>6</v>
      </c>
      <c r="AG24" s="315">
        <f t="shared" si="124"/>
        <v>6</v>
      </c>
      <c r="AH24" s="315">
        <f t="shared" si="124"/>
        <v>6</v>
      </c>
      <c r="AI24" s="315">
        <f t="shared" si="124"/>
        <v>6</v>
      </c>
      <c r="AJ24" s="315">
        <f t="shared" si="124"/>
        <v>6</v>
      </c>
      <c r="AK24" s="315">
        <f t="shared" si="124"/>
        <v>6</v>
      </c>
      <c r="AL24" s="315">
        <f t="shared" si="124"/>
        <v>6</v>
      </c>
      <c r="AM24" s="315">
        <f t="shared" si="124"/>
        <v>6</v>
      </c>
      <c r="AN24" s="368">
        <f t="shared" si="124"/>
        <v>6</v>
      </c>
      <c r="AO24" s="315">
        <f t="shared" si="124"/>
        <v>6</v>
      </c>
      <c r="AP24" s="315">
        <f t="shared" si="124"/>
        <v>6</v>
      </c>
      <c r="AQ24" s="315">
        <f t="shared" si="124"/>
        <v>6</v>
      </c>
      <c r="AR24" s="315">
        <f t="shared" si="124"/>
        <v>6</v>
      </c>
      <c r="AS24" s="315">
        <f t="shared" si="124"/>
        <v>6</v>
      </c>
      <c r="AT24" s="315">
        <f t="shared" si="124"/>
        <v>6</v>
      </c>
      <c r="AU24" s="315">
        <f>ROUND((AT24*(1+$C$18/4)),0)</f>
        <v>6</v>
      </c>
      <c r="AV24" s="315">
        <f t="shared" ref="AV24:BK24" si="125">ROUND((AU24*(1+$C$18/4)),0)</f>
        <v>6</v>
      </c>
      <c r="AW24" s="315">
        <f t="shared" si="125"/>
        <v>6</v>
      </c>
      <c r="AX24" s="315">
        <f t="shared" si="125"/>
        <v>6</v>
      </c>
      <c r="AY24" s="315">
        <f t="shared" si="125"/>
        <v>6</v>
      </c>
      <c r="AZ24" s="368">
        <f t="shared" si="125"/>
        <v>6</v>
      </c>
      <c r="BA24" s="315">
        <f t="shared" si="125"/>
        <v>6</v>
      </c>
      <c r="BB24" s="315">
        <f t="shared" si="125"/>
        <v>6</v>
      </c>
      <c r="BC24" s="315">
        <f t="shared" si="125"/>
        <v>6</v>
      </c>
      <c r="BD24" s="315">
        <f t="shared" si="125"/>
        <v>6</v>
      </c>
      <c r="BE24" s="315">
        <f t="shared" si="125"/>
        <v>6</v>
      </c>
      <c r="BF24" s="315">
        <f t="shared" si="125"/>
        <v>6</v>
      </c>
      <c r="BG24" s="315">
        <f t="shared" si="125"/>
        <v>6</v>
      </c>
      <c r="BH24" s="315">
        <f t="shared" si="125"/>
        <v>6</v>
      </c>
      <c r="BI24" s="315">
        <f t="shared" si="125"/>
        <v>6</v>
      </c>
      <c r="BJ24" s="315">
        <f t="shared" si="125"/>
        <v>6</v>
      </c>
      <c r="BK24" s="315">
        <f t="shared" si="125"/>
        <v>6</v>
      </c>
      <c r="BL24" s="72"/>
      <c r="BM24" s="37"/>
      <c r="BN24" s="38"/>
      <c r="BO24" s="34"/>
      <c r="BP24" s="34"/>
      <c r="BQ24" s="34"/>
    </row>
    <row r="25" spans="1:69" s="286" customFormat="1" ht="14.25" customHeight="1" outlineLevel="2" x14ac:dyDescent="0.25">
      <c r="A25" s="165"/>
      <c r="B25" s="165" t="s">
        <v>18</v>
      </c>
      <c r="C25" s="74">
        <f>C21*15%</f>
        <v>30000</v>
      </c>
      <c r="D25" s="368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68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68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68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68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72"/>
      <c r="BM25" s="37"/>
      <c r="BN25" s="38"/>
      <c r="BO25" s="34"/>
      <c r="BP25" s="34"/>
      <c r="BQ25" s="34"/>
    </row>
    <row r="26" spans="1:69" ht="12.75" customHeight="1" outlineLevel="2" x14ac:dyDescent="0.25">
      <c r="A26" s="73"/>
      <c r="B26" s="165" t="s">
        <v>149</v>
      </c>
      <c r="D26" s="368">
        <v>0</v>
      </c>
      <c r="E26" s="315">
        <v>0</v>
      </c>
      <c r="F26" s="315">
        <v>0</v>
      </c>
      <c r="G26" s="315">
        <v>0</v>
      </c>
      <c r="H26" s="315">
        <v>0</v>
      </c>
      <c r="I26" s="315">
        <v>1</v>
      </c>
      <c r="J26" s="315">
        <v>0</v>
      </c>
      <c r="K26" s="315">
        <v>2</v>
      </c>
      <c r="L26" s="315">
        <v>5</v>
      </c>
      <c r="M26" s="315">
        <v>10</v>
      </c>
      <c r="N26" s="315">
        <f>ROUND((M26*(1+$C$19/4)),0)</f>
        <v>11</v>
      </c>
      <c r="O26" s="315">
        <f t="shared" ref="O26:AT26" si="126">ROUND((N26*(1+$C$19/4)),0)</f>
        <v>12</v>
      </c>
      <c r="P26" s="368">
        <f t="shared" si="126"/>
        <v>13</v>
      </c>
      <c r="Q26" s="315">
        <f t="shared" si="126"/>
        <v>14</v>
      </c>
      <c r="R26" s="315">
        <f t="shared" si="126"/>
        <v>15</v>
      </c>
      <c r="S26" s="315">
        <f t="shared" si="126"/>
        <v>16</v>
      </c>
      <c r="T26" s="315">
        <f t="shared" si="126"/>
        <v>17</v>
      </c>
      <c r="U26" s="315">
        <f t="shared" si="126"/>
        <v>18</v>
      </c>
      <c r="V26" s="315">
        <f t="shared" si="126"/>
        <v>19</v>
      </c>
      <c r="W26" s="315">
        <f t="shared" si="126"/>
        <v>20</v>
      </c>
      <c r="X26" s="315">
        <f t="shared" si="126"/>
        <v>22</v>
      </c>
      <c r="Y26" s="315">
        <f t="shared" si="126"/>
        <v>24</v>
      </c>
      <c r="Z26" s="315">
        <f t="shared" si="126"/>
        <v>26</v>
      </c>
      <c r="AA26" s="315">
        <f t="shared" si="126"/>
        <v>28</v>
      </c>
      <c r="AB26" s="368">
        <f t="shared" si="126"/>
        <v>30</v>
      </c>
      <c r="AC26" s="315">
        <f t="shared" si="126"/>
        <v>32</v>
      </c>
      <c r="AD26" s="315">
        <f t="shared" si="126"/>
        <v>34</v>
      </c>
      <c r="AE26" s="315">
        <f t="shared" si="126"/>
        <v>37</v>
      </c>
      <c r="AF26" s="315">
        <f t="shared" si="126"/>
        <v>40</v>
      </c>
      <c r="AG26" s="315">
        <f t="shared" si="126"/>
        <v>43</v>
      </c>
      <c r="AH26" s="315">
        <f t="shared" si="126"/>
        <v>46</v>
      </c>
      <c r="AI26" s="315">
        <f t="shared" si="126"/>
        <v>49</v>
      </c>
      <c r="AJ26" s="315">
        <f t="shared" si="126"/>
        <v>53</v>
      </c>
      <c r="AK26" s="315">
        <f t="shared" si="126"/>
        <v>57</v>
      </c>
      <c r="AL26" s="315">
        <f t="shared" si="126"/>
        <v>61</v>
      </c>
      <c r="AM26" s="315">
        <f t="shared" si="126"/>
        <v>66</v>
      </c>
      <c r="AN26" s="368">
        <f t="shared" si="126"/>
        <v>71</v>
      </c>
      <c r="AO26" s="315">
        <f t="shared" si="126"/>
        <v>76</v>
      </c>
      <c r="AP26" s="315">
        <f t="shared" si="126"/>
        <v>82</v>
      </c>
      <c r="AQ26" s="315">
        <f t="shared" si="126"/>
        <v>88</v>
      </c>
      <c r="AR26" s="315">
        <f t="shared" si="126"/>
        <v>95</v>
      </c>
      <c r="AS26" s="315">
        <f t="shared" si="126"/>
        <v>102</v>
      </c>
      <c r="AT26" s="315">
        <f t="shared" si="126"/>
        <v>110</v>
      </c>
      <c r="AU26" s="315">
        <f>ROUND((AT26*(1+$C$20/4)),0)</f>
        <v>114</v>
      </c>
      <c r="AV26" s="315">
        <f t="shared" ref="AV26:BK26" si="127">ROUND((AU26*(1+$C$20/4)),0)</f>
        <v>118</v>
      </c>
      <c r="AW26" s="315">
        <f t="shared" si="127"/>
        <v>122</v>
      </c>
      <c r="AX26" s="315">
        <f t="shared" si="127"/>
        <v>127</v>
      </c>
      <c r="AY26" s="315">
        <f t="shared" si="127"/>
        <v>132</v>
      </c>
      <c r="AZ26" s="368">
        <f t="shared" si="127"/>
        <v>137</v>
      </c>
      <c r="BA26" s="315">
        <f t="shared" si="127"/>
        <v>142</v>
      </c>
      <c r="BB26" s="315">
        <f t="shared" si="127"/>
        <v>147</v>
      </c>
      <c r="BC26" s="315">
        <f t="shared" si="127"/>
        <v>153</v>
      </c>
      <c r="BD26" s="315">
        <f t="shared" si="127"/>
        <v>159</v>
      </c>
      <c r="BE26" s="315">
        <f t="shared" si="127"/>
        <v>165</v>
      </c>
      <c r="BF26" s="315">
        <f t="shared" si="127"/>
        <v>171</v>
      </c>
      <c r="BG26" s="315">
        <f t="shared" si="127"/>
        <v>177</v>
      </c>
      <c r="BH26" s="315">
        <f t="shared" si="127"/>
        <v>184</v>
      </c>
      <c r="BI26" s="315">
        <f t="shared" si="127"/>
        <v>191</v>
      </c>
      <c r="BJ26" s="315">
        <f t="shared" si="127"/>
        <v>198</v>
      </c>
      <c r="BK26" s="315">
        <f t="shared" si="127"/>
        <v>205</v>
      </c>
      <c r="BL26" s="72"/>
      <c r="BM26" s="37"/>
      <c r="BN26" s="38"/>
      <c r="BO26" s="34"/>
      <c r="BP26" s="34"/>
      <c r="BQ26" s="34"/>
    </row>
    <row r="27" spans="1:69" ht="12.75" customHeight="1" outlineLevel="1" x14ac:dyDescent="0.25">
      <c r="A27" s="75"/>
      <c r="B27" s="165"/>
      <c r="C27" s="23"/>
      <c r="D27" s="365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365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365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365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365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52"/>
      <c r="BL27" s="72"/>
      <c r="BM27" s="37"/>
      <c r="BN27" s="38"/>
      <c r="BO27" s="34"/>
      <c r="BP27" s="34"/>
      <c r="BQ27" s="34"/>
    </row>
    <row r="28" spans="1:69" ht="12.75" customHeight="1" outlineLevel="1" x14ac:dyDescent="0.25">
      <c r="A28" s="23"/>
      <c r="B28" s="165"/>
      <c r="C28" s="23"/>
      <c r="D28" s="365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365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365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365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365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52"/>
      <c r="BL28" s="72"/>
      <c r="BM28" s="37"/>
      <c r="BN28" s="38"/>
      <c r="BO28" s="34"/>
      <c r="BP28" s="34"/>
      <c r="BQ28" s="34"/>
    </row>
    <row r="29" spans="1:69" ht="12.75" customHeight="1" outlineLevel="1" x14ac:dyDescent="0.25">
      <c r="A29" s="76"/>
      <c r="B29" s="269" t="s">
        <v>134</v>
      </c>
      <c r="C29" s="77"/>
      <c r="D29" s="369">
        <f t="shared" ref="D29:AI29" si="128">D31+D38</f>
        <v>0</v>
      </c>
      <c r="E29" s="78">
        <f t="shared" si="128"/>
        <v>0</v>
      </c>
      <c r="F29" s="78">
        <f t="shared" si="128"/>
        <v>0</v>
      </c>
      <c r="G29" s="78">
        <f t="shared" si="128"/>
        <v>0</v>
      </c>
      <c r="H29" s="78">
        <f t="shared" si="128"/>
        <v>250000</v>
      </c>
      <c r="I29" s="78">
        <f t="shared" si="128"/>
        <v>631140</v>
      </c>
      <c r="J29" s="78">
        <f t="shared" si="128"/>
        <v>961140</v>
      </c>
      <c r="K29" s="78">
        <f t="shared" si="128"/>
        <v>1511140</v>
      </c>
      <c r="L29" s="78">
        <f t="shared" si="128"/>
        <v>1782280</v>
      </c>
      <c r="M29" s="78">
        <f t="shared" si="128"/>
        <v>2032850</v>
      </c>
      <c r="N29" s="78">
        <f t="shared" si="128"/>
        <v>2223420</v>
      </c>
      <c r="O29" s="411">
        <f t="shared" si="128"/>
        <v>2353420</v>
      </c>
      <c r="P29" s="369">
        <f t="shared" si="128"/>
        <v>2483990</v>
      </c>
      <c r="Q29" s="78">
        <f t="shared" si="128"/>
        <v>2593990</v>
      </c>
      <c r="R29" s="78">
        <f t="shared" si="128"/>
        <v>2784560</v>
      </c>
      <c r="S29" s="78">
        <f t="shared" si="128"/>
        <v>2894560</v>
      </c>
      <c r="T29" s="78">
        <f t="shared" si="128"/>
        <v>3085130</v>
      </c>
      <c r="U29" s="78">
        <f t="shared" si="128"/>
        <v>3195130</v>
      </c>
      <c r="V29" s="78">
        <f t="shared" si="128"/>
        <v>3415130</v>
      </c>
      <c r="W29" s="78">
        <f t="shared" si="128"/>
        <v>3635130</v>
      </c>
      <c r="X29" s="78">
        <f t="shared" si="128"/>
        <v>3935700</v>
      </c>
      <c r="Y29" s="78">
        <f t="shared" si="128"/>
        <v>4155700</v>
      </c>
      <c r="Z29" s="78">
        <f t="shared" si="128"/>
        <v>4375700</v>
      </c>
      <c r="AA29" s="411">
        <f t="shared" si="128"/>
        <v>4595700</v>
      </c>
      <c r="AB29" s="369">
        <f t="shared" si="128"/>
        <v>4835700</v>
      </c>
      <c r="AC29" s="78">
        <f t="shared" si="128"/>
        <v>5165700</v>
      </c>
      <c r="AD29" s="78">
        <f t="shared" si="128"/>
        <v>5495700</v>
      </c>
      <c r="AE29" s="78">
        <f t="shared" si="128"/>
        <v>5825700</v>
      </c>
      <c r="AF29" s="78">
        <f t="shared" si="128"/>
        <v>6616840</v>
      </c>
      <c r="AG29" s="78">
        <f t="shared" si="128"/>
        <v>6946840</v>
      </c>
      <c r="AH29" s="78">
        <f t="shared" si="128"/>
        <v>7386840</v>
      </c>
      <c r="AI29" s="78">
        <f t="shared" si="128"/>
        <v>7987980</v>
      </c>
      <c r="AJ29" s="78">
        <f t="shared" ref="AJ29:BK29" si="129">AJ31+AJ38</f>
        <v>8427980</v>
      </c>
      <c r="AK29" s="78">
        <f t="shared" si="129"/>
        <v>9058550</v>
      </c>
      <c r="AL29" s="78">
        <f t="shared" si="129"/>
        <v>9608550</v>
      </c>
      <c r="AM29" s="411">
        <f t="shared" si="129"/>
        <v>10158550</v>
      </c>
      <c r="AN29" s="369">
        <f t="shared" si="129"/>
        <v>10883550</v>
      </c>
      <c r="AO29" s="78">
        <f t="shared" si="129"/>
        <v>12093550</v>
      </c>
      <c r="AP29" s="78">
        <f t="shared" si="129"/>
        <v>12944120</v>
      </c>
      <c r="AQ29" s="78">
        <f t="shared" si="129"/>
        <v>13714120</v>
      </c>
      <c r="AR29" s="78">
        <f t="shared" si="129"/>
        <v>14594120</v>
      </c>
      <c r="AS29" s="78">
        <f t="shared" si="129"/>
        <v>15195260</v>
      </c>
      <c r="AT29" s="78">
        <f t="shared" si="129"/>
        <v>15635260</v>
      </c>
      <c r="AU29" s="78">
        <f t="shared" si="129"/>
        <v>16075260</v>
      </c>
      <c r="AV29" s="78">
        <f t="shared" si="129"/>
        <v>16786400</v>
      </c>
      <c r="AW29" s="78">
        <f t="shared" si="129"/>
        <v>17336400</v>
      </c>
      <c r="AX29" s="78">
        <f t="shared" si="129"/>
        <v>17886400</v>
      </c>
      <c r="AY29" s="411">
        <f t="shared" si="129"/>
        <v>18436400</v>
      </c>
      <c r="AZ29" s="369">
        <f t="shared" si="129"/>
        <v>19026400</v>
      </c>
      <c r="BA29" s="78">
        <f t="shared" si="129"/>
        <v>19686400</v>
      </c>
      <c r="BB29" s="78">
        <f t="shared" si="129"/>
        <v>20507540</v>
      </c>
      <c r="BC29" s="78">
        <f t="shared" si="129"/>
        <v>21167540</v>
      </c>
      <c r="BD29" s="78">
        <f t="shared" si="129"/>
        <v>21827540</v>
      </c>
      <c r="BE29" s="78">
        <f t="shared" si="129"/>
        <v>22487540</v>
      </c>
      <c r="BF29" s="78">
        <f t="shared" si="129"/>
        <v>23257540</v>
      </c>
      <c r="BG29" s="78">
        <f t="shared" si="129"/>
        <v>24108110</v>
      </c>
      <c r="BH29" s="78">
        <f t="shared" si="129"/>
        <v>24878110</v>
      </c>
      <c r="BI29" s="78">
        <f t="shared" si="129"/>
        <v>25809250</v>
      </c>
      <c r="BJ29" s="78">
        <f t="shared" si="129"/>
        <v>27859250</v>
      </c>
      <c r="BK29" s="78">
        <f t="shared" si="129"/>
        <v>28259250</v>
      </c>
      <c r="BL29" s="79">
        <f>SUM(D29:O29)</f>
        <v>11745390</v>
      </c>
      <c r="BM29" s="80">
        <f>SUM(P29:AA29)</f>
        <v>41150420</v>
      </c>
      <c r="BN29" s="81">
        <f>SUM(AB29:AM29)</f>
        <v>87514930</v>
      </c>
      <c r="BO29" s="82">
        <f>SUM(AN29:AY29)</f>
        <v>181580840</v>
      </c>
      <c r="BP29" s="82">
        <f>SUM(AZ29:BK29)</f>
        <v>278874470</v>
      </c>
      <c r="BQ29" s="40">
        <f>BL29+BM29+BN29+BO29+BP29</f>
        <v>600866050</v>
      </c>
    </row>
    <row r="30" spans="1:69" ht="12.75" customHeight="1" outlineLevel="2" x14ac:dyDescent="0.25">
      <c r="A30" s="83" t="s">
        <v>139</v>
      </c>
      <c r="B30" s="217"/>
      <c r="C30" s="84"/>
      <c r="D30" s="370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  <c r="P30" s="370"/>
      <c r="Q30" s="291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421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421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421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4"/>
      <c r="BL30" s="72"/>
      <c r="BM30" s="85"/>
      <c r="BN30" s="86"/>
      <c r="BO30" s="87"/>
      <c r="BP30" s="87"/>
      <c r="BQ30" s="87"/>
    </row>
    <row r="31" spans="1:69" ht="12.75" customHeight="1" outlineLevel="2" x14ac:dyDescent="0.25">
      <c r="A31" s="88"/>
      <c r="B31" s="88" t="s">
        <v>19</v>
      </c>
      <c r="C31" s="89" t="s">
        <v>133</v>
      </c>
      <c r="D31" s="371">
        <f t="shared" ref="D31:AI31" si="130">D32+SUM(D34:D36)</f>
        <v>0</v>
      </c>
      <c r="E31" s="317">
        <f t="shared" si="130"/>
        <v>0</v>
      </c>
      <c r="F31" s="317">
        <f t="shared" si="130"/>
        <v>0</v>
      </c>
      <c r="G31" s="317">
        <f t="shared" si="130"/>
        <v>0</v>
      </c>
      <c r="H31" s="317">
        <f t="shared" si="130"/>
        <v>50000</v>
      </c>
      <c r="I31" s="317">
        <f t="shared" si="130"/>
        <v>431140</v>
      </c>
      <c r="J31" s="317">
        <f t="shared" si="130"/>
        <v>761140</v>
      </c>
      <c r="K31" s="317">
        <f t="shared" si="130"/>
        <v>1311140</v>
      </c>
      <c r="L31" s="317">
        <f t="shared" si="130"/>
        <v>1582280</v>
      </c>
      <c r="M31" s="317">
        <f t="shared" si="130"/>
        <v>1772850</v>
      </c>
      <c r="N31" s="317">
        <f t="shared" si="130"/>
        <v>1963420</v>
      </c>
      <c r="O31" s="317">
        <f t="shared" si="130"/>
        <v>2073420</v>
      </c>
      <c r="P31" s="371">
        <f t="shared" si="130"/>
        <v>2263990</v>
      </c>
      <c r="Q31" s="317">
        <f t="shared" si="130"/>
        <v>2373990</v>
      </c>
      <c r="R31" s="317">
        <f t="shared" si="130"/>
        <v>2564560</v>
      </c>
      <c r="S31" s="317">
        <f t="shared" si="130"/>
        <v>2674560</v>
      </c>
      <c r="T31" s="317">
        <f t="shared" si="130"/>
        <v>2865130</v>
      </c>
      <c r="U31" s="317">
        <f t="shared" si="130"/>
        <v>2975130</v>
      </c>
      <c r="V31" s="317">
        <f t="shared" si="130"/>
        <v>3195130</v>
      </c>
      <c r="W31" s="317">
        <f t="shared" si="130"/>
        <v>3415130</v>
      </c>
      <c r="X31" s="317">
        <f t="shared" si="130"/>
        <v>3715700</v>
      </c>
      <c r="Y31" s="317">
        <f t="shared" si="130"/>
        <v>3935700</v>
      </c>
      <c r="Z31" s="317">
        <f t="shared" si="130"/>
        <v>4155700</v>
      </c>
      <c r="AA31" s="317">
        <f t="shared" si="130"/>
        <v>4375700</v>
      </c>
      <c r="AB31" s="371">
        <f t="shared" si="130"/>
        <v>4595700</v>
      </c>
      <c r="AC31" s="317">
        <f t="shared" si="130"/>
        <v>4925700</v>
      </c>
      <c r="AD31" s="317">
        <f t="shared" si="130"/>
        <v>5255700</v>
      </c>
      <c r="AE31" s="317">
        <f t="shared" si="130"/>
        <v>5585700</v>
      </c>
      <c r="AF31" s="317">
        <f t="shared" si="130"/>
        <v>6076840</v>
      </c>
      <c r="AG31" s="317">
        <f t="shared" si="130"/>
        <v>6406840</v>
      </c>
      <c r="AH31" s="317">
        <f t="shared" si="130"/>
        <v>6846840</v>
      </c>
      <c r="AI31" s="317">
        <f t="shared" si="130"/>
        <v>7447980</v>
      </c>
      <c r="AJ31" s="317">
        <f t="shared" ref="AJ31:BK31" si="131">AJ32+SUM(AJ34:AJ36)</f>
        <v>7887980</v>
      </c>
      <c r="AK31" s="317">
        <f t="shared" si="131"/>
        <v>8518550</v>
      </c>
      <c r="AL31" s="317">
        <f t="shared" si="131"/>
        <v>9068550</v>
      </c>
      <c r="AM31" s="317">
        <f t="shared" si="131"/>
        <v>9618550</v>
      </c>
      <c r="AN31" s="371">
        <f t="shared" si="131"/>
        <v>10278550</v>
      </c>
      <c r="AO31" s="317">
        <f t="shared" si="131"/>
        <v>10938550</v>
      </c>
      <c r="AP31" s="317">
        <f t="shared" si="131"/>
        <v>11789120</v>
      </c>
      <c r="AQ31" s="317">
        <f t="shared" si="131"/>
        <v>12559120</v>
      </c>
      <c r="AR31" s="317">
        <f t="shared" si="131"/>
        <v>13439120</v>
      </c>
      <c r="AS31" s="317">
        <f t="shared" si="131"/>
        <v>14040260</v>
      </c>
      <c r="AT31" s="317">
        <f t="shared" si="131"/>
        <v>14480260</v>
      </c>
      <c r="AU31" s="317">
        <f t="shared" si="131"/>
        <v>14920260</v>
      </c>
      <c r="AV31" s="317">
        <f t="shared" si="131"/>
        <v>15631400</v>
      </c>
      <c r="AW31" s="317">
        <f t="shared" si="131"/>
        <v>16181400</v>
      </c>
      <c r="AX31" s="317">
        <f t="shared" si="131"/>
        <v>16731400</v>
      </c>
      <c r="AY31" s="317">
        <f t="shared" si="131"/>
        <v>17281400</v>
      </c>
      <c r="AZ31" s="371">
        <f t="shared" si="131"/>
        <v>17831400</v>
      </c>
      <c r="BA31" s="317">
        <f t="shared" si="131"/>
        <v>18491400</v>
      </c>
      <c r="BB31" s="317">
        <f t="shared" si="131"/>
        <v>19312540</v>
      </c>
      <c r="BC31" s="317">
        <f t="shared" si="131"/>
        <v>19972540</v>
      </c>
      <c r="BD31" s="317">
        <f t="shared" si="131"/>
        <v>20632540</v>
      </c>
      <c r="BE31" s="317">
        <f t="shared" si="131"/>
        <v>21292540</v>
      </c>
      <c r="BF31" s="317">
        <f t="shared" si="131"/>
        <v>22062540</v>
      </c>
      <c r="BG31" s="317">
        <f t="shared" si="131"/>
        <v>22913110</v>
      </c>
      <c r="BH31" s="317">
        <f t="shared" si="131"/>
        <v>23683110</v>
      </c>
      <c r="BI31" s="317">
        <f t="shared" si="131"/>
        <v>24614250</v>
      </c>
      <c r="BJ31" s="317">
        <f t="shared" si="131"/>
        <v>26664250</v>
      </c>
      <c r="BK31" s="317">
        <f t="shared" si="131"/>
        <v>27064250</v>
      </c>
      <c r="BL31" s="60">
        <f t="shared" ref="BL31:BL36" si="132">SUM(D31:O31)</f>
        <v>9945390</v>
      </c>
      <c r="BM31" s="90">
        <f t="shared" ref="BM31:BM36" si="133">SUM(P31:AA31)</f>
        <v>38510420</v>
      </c>
      <c r="BN31" s="91">
        <f t="shared" ref="BN31:BN36" si="134">SUM(AB31:AM31)</f>
        <v>82234930</v>
      </c>
      <c r="BO31" s="58">
        <f t="shared" ref="BO31:BO36" si="135">SUM(AN31:AY31)</f>
        <v>168270840</v>
      </c>
      <c r="BP31" s="58">
        <f>SUM(AZ31:BK31)</f>
        <v>264534470</v>
      </c>
      <c r="BQ31" s="58">
        <f>BP31+BO31+BN31+BM31+BL31</f>
        <v>563496050</v>
      </c>
    </row>
    <row r="32" spans="1:69" ht="12.75" customHeight="1" outlineLevel="3" x14ac:dyDescent="0.25">
      <c r="A32" s="64" t="s">
        <v>150</v>
      </c>
      <c r="B32" s="126" t="s">
        <v>153</v>
      </c>
      <c r="C32" s="92">
        <f>70000*115.1%</f>
        <v>80570</v>
      </c>
      <c r="D32" s="368">
        <v>0</v>
      </c>
      <c r="E32" s="315">
        <v>0</v>
      </c>
      <c r="F32" s="315">
        <v>0</v>
      </c>
      <c r="G32" s="315">
        <v>0</v>
      </c>
      <c r="H32" s="315">
        <v>0</v>
      </c>
      <c r="I32" s="315">
        <f>$C$32*I33</f>
        <v>161140</v>
      </c>
      <c r="J32" s="315">
        <f t="shared" ref="J32:O32" si="136">$C$32*J33</f>
        <v>161140</v>
      </c>
      <c r="K32" s="315">
        <f t="shared" si="136"/>
        <v>161140</v>
      </c>
      <c r="L32" s="315">
        <f t="shared" si="136"/>
        <v>322280</v>
      </c>
      <c r="M32" s="315">
        <f t="shared" si="136"/>
        <v>402850</v>
      </c>
      <c r="N32" s="315">
        <f t="shared" si="136"/>
        <v>483420</v>
      </c>
      <c r="O32" s="315">
        <f t="shared" si="136"/>
        <v>483420</v>
      </c>
      <c r="P32" s="368">
        <f t="shared" ref="P32" si="137">$C$32*P33</f>
        <v>563990</v>
      </c>
      <c r="Q32" s="315">
        <f t="shared" ref="Q32" si="138">$C$32*Q33</f>
        <v>563990</v>
      </c>
      <c r="R32" s="315">
        <f t="shared" ref="R32" si="139">$C$32*R33</f>
        <v>644560</v>
      </c>
      <c r="S32" s="315">
        <f t="shared" ref="S32" si="140">$C$32*S33</f>
        <v>644560</v>
      </c>
      <c r="T32" s="315">
        <f t="shared" ref="T32" si="141">$C$32*T33</f>
        <v>725130</v>
      </c>
      <c r="U32" s="315">
        <f t="shared" ref="U32" si="142">$C$32*U33</f>
        <v>725130</v>
      </c>
      <c r="V32" s="315">
        <f t="shared" ref="V32" si="143">$C$32*V33</f>
        <v>725130</v>
      </c>
      <c r="W32" s="315">
        <f t="shared" ref="W32" si="144">$C$32*W33</f>
        <v>725130</v>
      </c>
      <c r="X32" s="315">
        <f t="shared" ref="X32" si="145">$C$32*X33</f>
        <v>805700</v>
      </c>
      <c r="Y32" s="315">
        <f t="shared" ref="Y32" si="146">$C$32*Y33</f>
        <v>805700</v>
      </c>
      <c r="Z32" s="315">
        <f t="shared" ref="Z32" si="147">$C$32*Z33</f>
        <v>805700</v>
      </c>
      <c r="AA32" s="315">
        <f t="shared" ref="AA32" si="148">$C$32*AA33</f>
        <v>805700</v>
      </c>
      <c r="AB32" s="368">
        <f t="shared" ref="AB32" si="149">$C$32*AB33</f>
        <v>805700</v>
      </c>
      <c r="AC32" s="315">
        <f t="shared" ref="AC32" si="150">$C$32*AC33</f>
        <v>805700</v>
      </c>
      <c r="AD32" s="315">
        <f t="shared" ref="AD32" si="151">$C$32*AD33</f>
        <v>805700</v>
      </c>
      <c r="AE32" s="315">
        <f t="shared" ref="AE32" si="152">$C$32*AE33</f>
        <v>805700</v>
      </c>
      <c r="AF32" s="315">
        <f t="shared" ref="AF32" si="153">$C$32*AF33</f>
        <v>966840</v>
      </c>
      <c r="AG32" s="315">
        <f t="shared" ref="AG32" si="154">$C$32*AG33</f>
        <v>966840</v>
      </c>
      <c r="AH32" s="315">
        <f t="shared" ref="AH32" si="155">$C$32*AH33</f>
        <v>966840</v>
      </c>
      <c r="AI32" s="315">
        <f t="shared" ref="AI32" si="156">$C$32*AI33</f>
        <v>1127980</v>
      </c>
      <c r="AJ32" s="315">
        <f t="shared" ref="AJ32" si="157">$C$32*AJ33</f>
        <v>1127980</v>
      </c>
      <c r="AK32" s="315">
        <f t="shared" ref="AK32" si="158">$C$32*AK33</f>
        <v>1208550</v>
      </c>
      <c r="AL32" s="315">
        <f t="shared" ref="AL32" si="159">$C$32*AL33</f>
        <v>1208550</v>
      </c>
      <c r="AM32" s="315">
        <f t="shared" ref="AM32" si="160">$C$32*AM33</f>
        <v>1208550</v>
      </c>
      <c r="AN32" s="368">
        <f t="shared" ref="AN32" si="161">$C$32*AN33</f>
        <v>1208550</v>
      </c>
      <c r="AO32" s="315">
        <f t="shared" ref="AO32" si="162">$C$32*AO33</f>
        <v>1208550</v>
      </c>
      <c r="AP32" s="315">
        <f t="shared" ref="AP32" si="163">$C$32*AP33</f>
        <v>1289120</v>
      </c>
      <c r="AQ32" s="315">
        <f t="shared" ref="AQ32" si="164">$C$32*AQ33</f>
        <v>1289120</v>
      </c>
      <c r="AR32" s="315">
        <f t="shared" ref="AR32" si="165">$C$32*AR33</f>
        <v>1289120</v>
      </c>
      <c r="AS32" s="315">
        <f t="shared" ref="AS32" si="166">$C$32*AS33</f>
        <v>1450260</v>
      </c>
      <c r="AT32" s="315">
        <f t="shared" ref="AT32" si="167">$C$32*AT33</f>
        <v>1450260</v>
      </c>
      <c r="AU32" s="315">
        <f t="shared" ref="AU32" si="168">$C$32*AU33</f>
        <v>1450260</v>
      </c>
      <c r="AV32" s="315">
        <f t="shared" ref="AV32" si="169">$C$32*AV33</f>
        <v>1611400</v>
      </c>
      <c r="AW32" s="315">
        <f t="shared" ref="AW32" si="170">$C$32*AW33</f>
        <v>1611400</v>
      </c>
      <c r="AX32" s="315">
        <f t="shared" ref="AX32" si="171">$C$32*AX33</f>
        <v>1611400</v>
      </c>
      <c r="AY32" s="315">
        <f t="shared" ref="AY32" si="172">$C$32*AY33</f>
        <v>1611400</v>
      </c>
      <c r="AZ32" s="368">
        <f t="shared" ref="AZ32" si="173">$C$32*AZ33</f>
        <v>1611400</v>
      </c>
      <c r="BA32" s="315">
        <f t="shared" ref="BA32" si="174">$C$32*BA33</f>
        <v>1611400</v>
      </c>
      <c r="BB32" s="315">
        <f t="shared" ref="BB32" si="175">$C$32*BB33</f>
        <v>1772540</v>
      </c>
      <c r="BC32" s="315">
        <f t="shared" ref="BC32" si="176">$C$32*BC33</f>
        <v>1772540</v>
      </c>
      <c r="BD32" s="315">
        <f t="shared" ref="BD32" si="177">$C$32*BD33</f>
        <v>1772540</v>
      </c>
      <c r="BE32" s="315">
        <f t="shared" ref="BE32" si="178">$C$32*BE33</f>
        <v>1772540</v>
      </c>
      <c r="BF32" s="315">
        <f t="shared" ref="BF32" si="179">$C$32*BF33</f>
        <v>1772540</v>
      </c>
      <c r="BG32" s="315">
        <f t="shared" ref="BG32" si="180">$C$32*BG33</f>
        <v>1853110</v>
      </c>
      <c r="BH32" s="315">
        <f t="shared" ref="BH32" si="181">$C$32*BH33</f>
        <v>1853110</v>
      </c>
      <c r="BI32" s="315">
        <f t="shared" ref="BI32" si="182">$C$32*BI33</f>
        <v>2014250</v>
      </c>
      <c r="BJ32" s="315">
        <f t="shared" ref="BJ32" si="183">$C$32*BJ33</f>
        <v>2014250</v>
      </c>
      <c r="BK32" s="315">
        <f t="shared" ref="BK32" si="184">$C$32*BK33</f>
        <v>2014250</v>
      </c>
      <c r="BL32" s="72">
        <f t="shared" si="132"/>
        <v>2175390</v>
      </c>
      <c r="BM32" s="85">
        <f t="shared" si="133"/>
        <v>8540420</v>
      </c>
      <c r="BN32" s="86">
        <f t="shared" si="134"/>
        <v>12004930</v>
      </c>
      <c r="BO32" s="87">
        <f t="shared" si="135"/>
        <v>17080840</v>
      </c>
      <c r="BP32" s="87">
        <f t="shared" ref="BP32:BP36" si="185">SUM(AZ32:BK32)</f>
        <v>21834470</v>
      </c>
      <c r="BQ32" s="87"/>
    </row>
    <row r="33" spans="1:69" s="245" customFormat="1" ht="12.75" customHeight="1" outlineLevel="3" x14ac:dyDescent="0.25">
      <c r="A33" s="64"/>
      <c r="B33" s="126" t="s">
        <v>131</v>
      </c>
      <c r="C33" s="92" t="s">
        <v>132</v>
      </c>
      <c r="D33" s="368">
        <v>0</v>
      </c>
      <c r="E33" s="315">
        <v>0</v>
      </c>
      <c r="F33" s="315">
        <v>0</v>
      </c>
      <c r="G33" s="315">
        <v>0</v>
      </c>
      <c r="H33" s="315">
        <v>0</v>
      </c>
      <c r="I33" s="315">
        <v>2</v>
      </c>
      <c r="J33" s="315">
        <v>2</v>
      </c>
      <c r="K33" s="315">
        <v>2</v>
      </c>
      <c r="L33" s="315">
        <v>4</v>
      </c>
      <c r="M33" s="315">
        <v>5</v>
      </c>
      <c r="N33" s="315">
        <v>6</v>
      </c>
      <c r="O33" s="315">
        <v>6</v>
      </c>
      <c r="P33" s="368">
        <v>7</v>
      </c>
      <c r="Q33" s="315">
        <v>7</v>
      </c>
      <c r="R33" s="315">
        <v>8</v>
      </c>
      <c r="S33" s="315">
        <v>8</v>
      </c>
      <c r="T33" s="315">
        <v>9</v>
      </c>
      <c r="U33" s="315">
        <v>9</v>
      </c>
      <c r="V33" s="315">
        <v>9</v>
      </c>
      <c r="W33" s="315">
        <v>9</v>
      </c>
      <c r="X33" s="315">
        <v>10</v>
      </c>
      <c r="Y33" s="315">
        <v>10</v>
      </c>
      <c r="Z33" s="315">
        <v>10</v>
      </c>
      <c r="AA33" s="315">
        <v>10</v>
      </c>
      <c r="AB33" s="368">
        <v>10</v>
      </c>
      <c r="AC33" s="315">
        <v>10</v>
      </c>
      <c r="AD33" s="315">
        <v>10</v>
      </c>
      <c r="AE33" s="315">
        <v>10</v>
      </c>
      <c r="AF33" s="315">
        <v>12</v>
      </c>
      <c r="AG33" s="315">
        <v>12</v>
      </c>
      <c r="AH33" s="315">
        <v>12</v>
      </c>
      <c r="AI33" s="315">
        <v>14</v>
      </c>
      <c r="AJ33" s="315">
        <v>14</v>
      </c>
      <c r="AK33" s="315">
        <v>15</v>
      </c>
      <c r="AL33" s="315">
        <v>15</v>
      </c>
      <c r="AM33" s="315">
        <v>15</v>
      </c>
      <c r="AN33" s="372">
        <v>15</v>
      </c>
      <c r="AO33" s="318">
        <v>15</v>
      </c>
      <c r="AP33" s="318">
        <v>16</v>
      </c>
      <c r="AQ33" s="318">
        <v>16</v>
      </c>
      <c r="AR33" s="318">
        <v>16</v>
      </c>
      <c r="AS33" s="318">
        <v>18</v>
      </c>
      <c r="AT33" s="318">
        <v>18</v>
      </c>
      <c r="AU33" s="318">
        <v>18</v>
      </c>
      <c r="AV33" s="318">
        <v>20</v>
      </c>
      <c r="AW33" s="318">
        <v>20</v>
      </c>
      <c r="AX33" s="318">
        <v>20</v>
      </c>
      <c r="AY33" s="318">
        <v>20</v>
      </c>
      <c r="AZ33" s="372">
        <v>20</v>
      </c>
      <c r="BA33" s="318">
        <v>20</v>
      </c>
      <c r="BB33" s="318">
        <v>22</v>
      </c>
      <c r="BC33" s="318">
        <v>22</v>
      </c>
      <c r="BD33" s="318">
        <v>22</v>
      </c>
      <c r="BE33" s="318">
        <v>22</v>
      </c>
      <c r="BF33" s="318">
        <v>22</v>
      </c>
      <c r="BG33" s="318">
        <v>23</v>
      </c>
      <c r="BH33" s="318">
        <v>23</v>
      </c>
      <c r="BI33" s="318">
        <v>25</v>
      </c>
      <c r="BJ33" s="318">
        <v>25</v>
      </c>
      <c r="BK33" s="158">
        <v>25</v>
      </c>
      <c r="BL33" s="72"/>
      <c r="BM33" s="85"/>
      <c r="BN33" s="86"/>
      <c r="BO33" s="87"/>
      <c r="BP33" s="87"/>
      <c r="BQ33" s="87"/>
    </row>
    <row r="34" spans="1:69" s="275" customFormat="1" ht="12.75" customHeight="1" outlineLevel="3" x14ac:dyDescent="0.25">
      <c r="A34" s="64" t="s">
        <v>140</v>
      </c>
      <c r="B34" s="285" t="s">
        <v>142</v>
      </c>
      <c r="C34" s="296">
        <v>110000</v>
      </c>
      <c r="D34" s="368">
        <v>0</v>
      </c>
      <c r="E34" s="315">
        <v>0</v>
      </c>
      <c r="F34" s="315">
        <v>0</v>
      </c>
      <c r="G34" s="315">
        <v>0</v>
      </c>
      <c r="H34" s="315">
        <v>50000</v>
      </c>
      <c r="I34" s="315">
        <f>$C$34*K22</f>
        <v>220000</v>
      </c>
      <c r="J34" s="315">
        <f>$C$34*L22</f>
        <v>550000</v>
      </c>
      <c r="K34" s="315">
        <f>$C$34*M22</f>
        <v>1100000</v>
      </c>
      <c r="L34" s="315">
        <f t="shared" ref="L34:N34" si="186">$C$34*N22</f>
        <v>1210000</v>
      </c>
      <c r="M34" s="315">
        <f t="shared" si="186"/>
        <v>1320000</v>
      </c>
      <c r="N34" s="315">
        <f t="shared" si="186"/>
        <v>1430000</v>
      </c>
      <c r="O34" s="315">
        <f>$C$34*Q22</f>
        <v>1540000</v>
      </c>
      <c r="P34" s="368">
        <f t="shared" ref="P34:BI34" si="187">$C$34*R22</f>
        <v>1650000</v>
      </c>
      <c r="Q34" s="315">
        <f t="shared" si="187"/>
        <v>1760000</v>
      </c>
      <c r="R34" s="315">
        <f t="shared" si="187"/>
        <v>1870000</v>
      </c>
      <c r="S34" s="315">
        <f t="shared" si="187"/>
        <v>1980000</v>
      </c>
      <c r="T34" s="315">
        <f t="shared" si="187"/>
        <v>2090000</v>
      </c>
      <c r="U34" s="315">
        <f t="shared" si="187"/>
        <v>2200000</v>
      </c>
      <c r="V34" s="315">
        <f t="shared" si="187"/>
        <v>2420000</v>
      </c>
      <c r="W34" s="315">
        <f t="shared" si="187"/>
        <v>2640000</v>
      </c>
      <c r="X34" s="315">
        <f t="shared" si="187"/>
        <v>2860000</v>
      </c>
      <c r="Y34" s="315">
        <f t="shared" si="187"/>
        <v>3080000</v>
      </c>
      <c r="Z34" s="315">
        <f t="shared" si="187"/>
        <v>3300000</v>
      </c>
      <c r="AA34" s="315">
        <f t="shared" si="187"/>
        <v>3520000</v>
      </c>
      <c r="AB34" s="368">
        <f t="shared" si="187"/>
        <v>3740000</v>
      </c>
      <c r="AC34" s="315">
        <f t="shared" si="187"/>
        <v>4070000</v>
      </c>
      <c r="AD34" s="315">
        <f t="shared" si="187"/>
        <v>4400000</v>
      </c>
      <c r="AE34" s="315">
        <f t="shared" si="187"/>
        <v>4730000</v>
      </c>
      <c r="AF34" s="315">
        <f t="shared" si="187"/>
        <v>5060000</v>
      </c>
      <c r="AG34" s="315">
        <f t="shared" si="187"/>
        <v>5390000</v>
      </c>
      <c r="AH34" s="315">
        <f t="shared" si="187"/>
        <v>5830000</v>
      </c>
      <c r="AI34" s="315">
        <f t="shared" si="187"/>
        <v>6270000</v>
      </c>
      <c r="AJ34" s="315">
        <f t="shared" si="187"/>
        <v>6710000</v>
      </c>
      <c r="AK34" s="315">
        <f t="shared" si="187"/>
        <v>7260000</v>
      </c>
      <c r="AL34" s="315">
        <f t="shared" si="187"/>
        <v>7810000</v>
      </c>
      <c r="AM34" s="315">
        <f t="shared" si="187"/>
        <v>8360000</v>
      </c>
      <c r="AN34" s="368">
        <f t="shared" si="187"/>
        <v>9020000</v>
      </c>
      <c r="AO34" s="315">
        <f t="shared" si="187"/>
        <v>9680000</v>
      </c>
      <c r="AP34" s="315">
        <f t="shared" si="187"/>
        <v>10450000</v>
      </c>
      <c r="AQ34" s="315">
        <f t="shared" si="187"/>
        <v>11220000</v>
      </c>
      <c r="AR34" s="315">
        <f t="shared" si="187"/>
        <v>12100000</v>
      </c>
      <c r="AS34" s="315">
        <f t="shared" si="187"/>
        <v>12540000</v>
      </c>
      <c r="AT34" s="315">
        <f t="shared" si="187"/>
        <v>12980000</v>
      </c>
      <c r="AU34" s="315">
        <f t="shared" si="187"/>
        <v>13420000</v>
      </c>
      <c r="AV34" s="315">
        <f t="shared" si="187"/>
        <v>13970000</v>
      </c>
      <c r="AW34" s="315">
        <f t="shared" si="187"/>
        <v>14520000</v>
      </c>
      <c r="AX34" s="315">
        <f t="shared" si="187"/>
        <v>15070000</v>
      </c>
      <c r="AY34" s="315">
        <f t="shared" si="187"/>
        <v>15620000</v>
      </c>
      <c r="AZ34" s="368">
        <f t="shared" si="187"/>
        <v>16170000</v>
      </c>
      <c r="BA34" s="315">
        <f t="shared" si="187"/>
        <v>16830000</v>
      </c>
      <c r="BB34" s="315">
        <f t="shared" si="187"/>
        <v>17490000</v>
      </c>
      <c r="BC34" s="315">
        <f t="shared" si="187"/>
        <v>18150000</v>
      </c>
      <c r="BD34" s="315">
        <f t="shared" si="187"/>
        <v>18810000</v>
      </c>
      <c r="BE34" s="315">
        <f t="shared" si="187"/>
        <v>19470000</v>
      </c>
      <c r="BF34" s="315">
        <f t="shared" si="187"/>
        <v>20240000</v>
      </c>
      <c r="BG34" s="315">
        <f t="shared" si="187"/>
        <v>21010000</v>
      </c>
      <c r="BH34" s="315">
        <f t="shared" si="187"/>
        <v>21780000</v>
      </c>
      <c r="BI34" s="315">
        <f t="shared" si="187"/>
        <v>22550000</v>
      </c>
      <c r="BJ34" s="315">
        <v>24600000</v>
      </c>
      <c r="BK34" s="315">
        <v>25000000</v>
      </c>
      <c r="BL34" s="72"/>
      <c r="BM34" s="85"/>
      <c r="BN34" s="86"/>
      <c r="BO34" s="87"/>
      <c r="BP34" s="87"/>
      <c r="BQ34" s="87"/>
    </row>
    <row r="35" spans="1:69" ht="12.75" customHeight="1" outlineLevel="3" x14ac:dyDescent="0.25">
      <c r="A35" s="64" t="s">
        <v>20</v>
      </c>
      <c r="B35" s="126" t="s">
        <v>21</v>
      </c>
      <c r="C35" s="92"/>
      <c r="D35" s="372">
        <v>0</v>
      </c>
      <c r="E35" s="318">
        <v>0</v>
      </c>
      <c r="F35" s="318">
        <v>0</v>
      </c>
      <c r="G35" s="318">
        <v>0</v>
      </c>
      <c r="H35" s="318">
        <v>0</v>
      </c>
      <c r="I35" s="318">
        <f t="shared" ref="I35:AY35" si="188">H35*(1+0.05/12)</f>
        <v>0</v>
      </c>
      <c r="J35" s="318">
        <f t="shared" si="188"/>
        <v>0</v>
      </c>
      <c r="K35" s="318">
        <f t="shared" si="188"/>
        <v>0</v>
      </c>
      <c r="L35" s="318">
        <f t="shared" si="188"/>
        <v>0</v>
      </c>
      <c r="M35" s="318">
        <f t="shared" si="188"/>
        <v>0</v>
      </c>
      <c r="N35" s="318">
        <f t="shared" si="188"/>
        <v>0</v>
      </c>
      <c r="O35" s="318">
        <f t="shared" si="188"/>
        <v>0</v>
      </c>
      <c r="P35" s="372">
        <f t="shared" si="188"/>
        <v>0</v>
      </c>
      <c r="Q35" s="318">
        <f t="shared" si="188"/>
        <v>0</v>
      </c>
      <c r="R35" s="318">
        <f t="shared" si="188"/>
        <v>0</v>
      </c>
      <c r="S35" s="318">
        <f t="shared" si="188"/>
        <v>0</v>
      </c>
      <c r="T35" s="318">
        <f t="shared" si="188"/>
        <v>0</v>
      </c>
      <c r="U35" s="318">
        <f t="shared" si="188"/>
        <v>0</v>
      </c>
      <c r="V35" s="318">
        <f t="shared" si="188"/>
        <v>0</v>
      </c>
      <c r="W35" s="318">
        <f t="shared" si="188"/>
        <v>0</v>
      </c>
      <c r="X35" s="318">
        <f t="shared" si="188"/>
        <v>0</v>
      </c>
      <c r="Y35" s="318">
        <f t="shared" si="188"/>
        <v>0</v>
      </c>
      <c r="Z35" s="318">
        <f t="shared" si="188"/>
        <v>0</v>
      </c>
      <c r="AA35" s="318">
        <f t="shared" si="188"/>
        <v>0</v>
      </c>
      <c r="AB35" s="372">
        <f t="shared" si="188"/>
        <v>0</v>
      </c>
      <c r="AC35" s="318">
        <f t="shared" si="188"/>
        <v>0</v>
      </c>
      <c r="AD35" s="318">
        <f t="shared" si="188"/>
        <v>0</v>
      </c>
      <c r="AE35" s="318">
        <f t="shared" si="188"/>
        <v>0</v>
      </c>
      <c r="AF35" s="318">
        <f t="shared" si="188"/>
        <v>0</v>
      </c>
      <c r="AG35" s="318">
        <f t="shared" si="188"/>
        <v>0</v>
      </c>
      <c r="AH35" s="318">
        <f t="shared" si="188"/>
        <v>0</v>
      </c>
      <c r="AI35" s="318">
        <f t="shared" si="188"/>
        <v>0</v>
      </c>
      <c r="AJ35" s="318">
        <f t="shared" si="188"/>
        <v>0</v>
      </c>
      <c r="AK35" s="318">
        <f t="shared" si="188"/>
        <v>0</v>
      </c>
      <c r="AL35" s="318">
        <f t="shared" si="188"/>
        <v>0</v>
      </c>
      <c r="AM35" s="318">
        <f t="shared" si="188"/>
        <v>0</v>
      </c>
      <c r="AN35" s="372">
        <f t="shared" si="188"/>
        <v>0</v>
      </c>
      <c r="AO35" s="318">
        <f t="shared" si="188"/>
        <v>0</v>
      </c>
      <c r="AP35" s="318">
        <f t="shared" si="188"/>
        <v>0</v>
      </c>
      <c r="AQ35" s="318">
        <f t="shared" si="188"/>
        <v>0</v>
      </c>
      <c r="AR35" s="318">
        <f t="shared" si="188"/>
        <v>0</v>
      </c>
      <c r="AS35" s="318">
        <f t="shared" si="188"/>
        <v>0</v>
      </c>
      <c r="AT35" s="318">
        <f t="shared" si="188"/>
        <v>0</v>
      </c>
      <c r="AU35" s="318">
        <f t="shared" si="188"/>
        <v>0</v>
      </c>
      <c r="AV35" s="318">
        <f t="shared" si="188"/>
        <v>0</v>
      </c>
      <c r="AW35" s="318">
        <f t="shared" si="188"/>
        <v>0</v>
      </c>
      <c r="AX35" s="318">
        <f t="shared" si="188"/>
        <v>0</v>
      </c>
      <c r="AY35" s="318">
        <f t="shared" si="188"/>
        <v>0</v>
      </c>
      <c r="AZ35" s="372">
        <f t="shared" ref="AZ35" si="189">AY35*(1+0.05/12)</f>
        <v>0</v>
      </c>
      <c r="BA35" s="318">
        <f t="shared" ref="BA35" si="190">AZ35*(1+0.05/12)</f>
        <v>0</v>
      </c>
      <c r="BB35" s="318">
        <f t="shared" ref="BB35" si="191">BA35*(1+0.05/12)</f>
        <v>0</v>
      </c>
      <c r="BC35" s="318">
        <f t="shared" ref="BC35" si="192">BB35*(1+0.05/12)</f>
        <v>0</v>
      </c>
      <c r="BD35" s="318">
        <f t="shared" ref="BD35" si="193">BC35*(1+0.05/12)</f>
        <v>0</v>
      </c>
      <c r="BE35" s="318">
        <f t="shared" ref="BE35" si="194">BD35*(1+0.05/12)</f>
        <v>0</v>
      </c>
      <c r="BF35" s="318">
        <f t="shared" ref="BF35" si="195">BE35*(1+0.05/12)</f>
        <v>0</v>
      </c>
      <c r="BG35" s="318">
        <f t="shared" ref="BG35" si="196">BF35*(1+0.05/12)</f>
        <v>0</v>
      </c>
      <c r="BH35" s="318">
        <f t="shared" ref="BH35" si="197">BG35*(1+0.05/12)</f>
        <v>0</v>
      </c>
      <c r="BI35" s="318">
        <f t="shared" ref="BI35" si="198">BH35*(1+0.05/12)</f>
        <v>0</v>
      </c>
      <c r="BJ35" s="318">
        <f t="shared" ref="BJ35" si="199">BI35*(1+0.05/12)</f>
        <v>0</v>
      </c>
      <c r="BK35" s="318">
        <f t="shared" ref="BK35" si="200">BJ35*(1+0.05/12)</f>
        <v>0</v>
      </c>
      <c r="BL35" s="72">
        <f t="shared" si="132"/>
        <v>0</v>
      </c>
      <c r="BM35" s="85">
        <f t="shared" si="133"/>
        <v>0</v>
      </c>
      <c r="BN35" s="86">
        <f t="shared" si="134"/>
        <v>0</v>
      </c>
      <c r="BO35" s="87">
        <f t="shared" si="135"/>
        <v>0</v>
      </c>
      <c r="BP35" s="87">
        <f t="shared" si="185"/>
        <v>0</v>
      </c>
      <c r="BQ35" s="87"/>
    </row>
    <row r="36" spans="1:69" ht="12.75" customHeight="1" outlineLevel="3" x14ac:dyDescent="0.25">
      <c r="A36" s="64" t="s">
        <v>20</v>
      </c>
      <c r="B36" s="126" t="s">
        <v>22</v>
      </c>
      <c r="C36" s="94"/>
      <c r="D36" s="372">
        <v>0</v>
      </c>
      <c r="E36" s="318">
        <v>0</v>
      </c>
      <c r="F36" s="318">
        <v>0</v>
      </c>
      <c r="G36" s="318">
        <v>0</v>
      </c>
      <c r="H36" s="318">
        <v>0</v>
      </c>
      <c r="I36" s="318">
        <v>50000</v>
      </c>
      <c r="J36" s="318">
        <v>50000</v>
      </c>
      <c r="K36" s="318">
        <v>50000</v>
      </c>
      <c r="L36" s="318">
        <v>50000</v>
      </c>
      <c r="M36" s="318">
        <v>50000</v>
      </c>
      <c r="N36" s="318">
        <v>50000</v>
      </c>
      <c r="O36" s="318">
        <v>50000</v>
      </c>
      <c r="P36" s="372">
        <v>50000</v>
      </c>
      <c r="Q36" s="318">
        <v>50000</v>
      </c>
      <c r="R36" s="318">
        <v>50000</v>
      </c>
      <c r="S36" s="318">
        <v>50000</v>
      </c>
      <c r="T36" s="318">
        <v>50000</v>
      </c>
      <c r="U36" s="318">
        <v>50000</v>
      </c>
      <c r="V36" s="318">
        <v>50000</v>
      </c>
      <c r="W36" s="318">
        <v>50000</v>
      </c>
      <c r="X36" s="318">
        <v>50000</v>
      </c>
      <c r="Y36" s="318">
        <v>50000</v>
      </c>
      <c r="Z36" s="318">
        <v>50000</v>
      </c>
      <c r="AA36" s="318">
        <v>50000</v>
      </c>
      <c r="AB36" s="372">
        <v>50000</v>
      </c>
      <c r="AC36" s="318">
        <v>50000</v>
      </c>
      <c r="AD36" s="318">
        <v>50000</v>
      </c>
      <c r="AE36" s="318">
        <v>50000</v>
      </c>
      <c r="AF36" s="318">
        <v>50000</v>
      </c>
      <c r="AG36" s="318">
        <v>50000</v>
      </c>
      <c r="AH36" s="318">
        <v>50000</v>
      </c>
      <c r="AI36" s="318">
        <v>50000</v>
      </c>
      <c r="AJ36" s="318">
        <v>50000</v>
      </c>
      <c r="AK36" s="318">
        <v>50000</v>
      </c>
      <c r="AL36" s="318">
        <v>50000</v>
      </c>
      <c r="AM36" s="318">
        <v>50000</v>
      </c>
      <c r="AN36" s="372">
        <v>50000</v>
      </c>
      <c r="AO36" s="318">
        <v>50000</v>
      </c>
      <c r="AP36" s="318">
        <v>50000</v>
      </c>
      <c r="AQ36" s="318">
        <v>50000</v>
      </c>
      <c r="AR36" s="318">
        <v>50000</v>
      </c>
      <c r="AS36" s="318">
        <v>50000</v>
      </c>
      <c r="AT36" s="318">
        <v>50000</v>
      </c>
      <c r="AU36" s="318">
        <v>50000</v>
      </c>
      <c r="AV36" s="318">
        <v>50000</v>
      </c>
      <c r="AW36" s="318">
        <v>50000</v>
      </c>
      <c r="AX36" s="318">
        <v>50000</v>
      </c>
      <c r="AY36" s="318">
        <v>50000</v>
      </c>
      <c r="AZ36" s="372">
        <v>50000</v>
      </c>
      <c r="BA36" s="318">
        <v>50000</v>
      </c>
      <c r="BB36" s="318">
        <v>50000</v>
      </c>
      <c r="BC36" s="318">
        <v>50000</v>
      </c>
      <c r="BD36" s="318">
        <v>50000</v>
      </c>
      <c r="BE36" s="318">
        <v>50000</v>
      </c>
      <c r="BF36" s="318">
        <v>50000</v>
      </c>
      <c r="BG36" s="318">
        <v>50000</v>
      </c>
      <c r="BH36" s="318">
        <v>50000</v>
      </c>
      <c r="BI36" s="318">
        <v>50000</v>
      </c>
      <c r="BJ36" s="318">
        <v>50000</v>
      </c>
      <c r="BK36" s="318">
        <v>50000</v>
      </c>
      <c r="BL36" s="72">
        <f t="shared" si="132"/>
        <v>350000</v>
      </c>
      <c r="BM36" s="85">
        <f t="shared" si="133"/>
        <v>600000</v>
      </c>
      <c r="BN36" s="86">
        <f t="shared" si="134"/>
        <v>600000</v>
      </c>
      <c r="BO36" s="87">
        <f t="shared" si="135"/>
        <v>600000</v>
      </c>
      <c r="BP36" s="87">
        <f t="shared" si="185"/>
        <v>600000</v>
      </c>
      <c r="BQ36" s="87"/>
    </row>
    <row r="37" spans="1:69" ht="12.75" customHeight="1" outlineLevel="2" x14ac:dyDescent="0.25">
      <c r="A37" s="23"/>
      <c r="B37" s="126"/>
      <c r="C37" s="23"/>
      <c r="D37" s="365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365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365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365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365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52"/>
      <c r="BL37" s="53"/>
      <c r="BM37" s="85">
        <f>SUM(Q37:AB37)</f>
        <v>0</v>
      </c>
      <c r="BN37" s="86">
        <f>SUM(AC37:AS37)</f>
        <v>0</v>
      </c>
      <c r="BO37" s="87"/>
      <c r="BP37" s="87"/>
      <c r="BQ37" s="87"/>
    </row>
    <row r="38" spans="1:69" ht="12.75" customHeight="1" outlineLevel="1" x14ac:dyDescent="0.25">
      <c r="A38" s="88"/>
      <c r="B38" s="270" t="s">
        <v>136</v>
      </c>
      <c r="C38" s="88"/>
      <c r="D38" s="373">
        <f>SUM(D39:D41)</f>
        <v>0</v>
      </c>
      <c r="E38" s="319">
        <f t="shared" ref="E38:BP38" si="201">SUM(E39:E41)</f>
        <v>0</v>
      </c>
      <c r="F38" s="319">
        <f t="shared" si="201"/>
        <v>0</v>
      </c>
      <c r="G38" s="319">
        <f t="shared" si="201"/>
        <v>0</v>
      </c>
      <c r="H38" s="319">
        <f t="shared" si="201"/>
        <v>200000</v>
      </c>
      <c r="I38" s="319">
        <f t="shared" si="201"/>
        <v>200000</v>
      </c>
      <c r="J38" s="319">
        <f t="shared" si="201"/>
        <v>200000</v>
      </c>
      <c r="K38" s="319">
        <f t="shared" si="201"/>
        <v>200000</v>
      </c>
      <c r="L38" s="319">
        <f t="shared" si="201"/>
        <v>200000</v>
      </c>
      <c r="M38" s="319">
        <f t="shared" si="201"/>
        <v>260000</v>
      </c>
      <c r="N38" s="319">
        <f t="shared" si="201"/>
        <v>260000</v>
      </c>
      <c r="O38" s="319">
        <f t="shared" si="201"/>
        <v>280000</v>
      </c>
      <c r="P38" s="373">
        <f t="shared" si="201"/>
        <v>220000.00000000003</v>
      </c>
      <c r="Q38" s="319">
        <f t="shared" si="201"/>
        <v>220000.00000000003</v>
      </c>
      <c r="R38" s="319">
        <f t="shared" si="201"/>
        <v>220000.00000000003</v>
      </c>
      <c r="S38" s="319">
        <f t="shared" si="201"/>
        <v>220000.00000000003</v>
      </c>
      <c r="T38" s="319">
        <f t="shared" si="201"/>
        <v>220000.00000000003</v>
      </c>
      <c r="U38" s="319">
        <f t="shared" si="201"/>
        <v>220000.00000000003</v>
      </c>
      <c r="V38" s="319">
        <f t="shared" si="201"/>
        <v>220000.00000000003</v>
      </c>
      <c r="W38" s="319">
        <f t="shared" si="201"/>
        <v>220000.00000000003</v>
      </c>
      <c r="X38" s="319">
        <f t="shared" si="201"/>
        <v>220000.00000000003</v>
      </c>
      <c r="Y38" s="319">
        <f t="shared" si="201"/>
        <v>220000.00000000003</v>
      </c>
      <c r="Z38" s="319">
        <f t="shared" si="201"/>
        <v>220000.00000000003</v>
      </c>
      <c r="AA38" s="319">
        <f t="shared" si="201"/>
        <v>220000.00000000003</v>
      </c>
      <c r="AB38" s="373">
        <f t="shared" si="201"/>
        <v>240000</v>
      </c>
      <c r="AC38" s="319">
        <f t="shared" si="201"/>
        <v>240000</v>
      </c>
      <c r="AD38" s="319">
        <f t="shared" si="201"/>
        <v>240000</v>
      </c>
      <c r="AE38" s="319">
        <f t="shared" si="201"/>
        <v>240000</v>
      </c>
      <c r="AF38" s="319">
        <f t="shared" si="201"/>
        <v>540000</v>
      </c>
      <c r="AG38" s="319">
        <f t="shared" si="201"/>
        <v>540000</v>
      </c>
      <c r="AH38" s="319">
        <f t="shared" si="201"/>
        <v>540000</v>
      </c>
      <c r="AI38" s="319">
        <f t="shared" si="201"/>
        <v>540000</v>
      </c>
      <c r="AJ38" s="319">
        <f t="shared" si="201"/>
        <v>540000</v>
      </c>
      <c r="AK38" s="319">
        <f t="shared" si="201"/>
        <v>540000</v>
      </c>
      <c r="AL38" s="319">
        <f t="shared" si="201"/>
        <v>540000</v>
      </c>
      <c r="AM38" s="319">
        <f t="shared" si="201"/>
        <v>540000</v>
      </c>
      <c r="AN38" s="373">
        <f t="shared" si="201"/>
        <v>605000</v>
      </c>
      <c r="AO38" s="319">
        <f t="shared" si="201"/>
        <v>1155000</v>
      </c>
      <c r="AP38" s="319">
        <f t="shared" si="201"/>
        <v>1155000</v>
      </c>
      <c r="AQ38" s="319">
        <f t="shared" si="201"/>
        <v>1155000</v>
      </c>
      <c r="AR38" s="319">
        <f t="shared" si="201"/>
        <v>1155000</v>
      </c>
      <c r="AS38" s="319">
        <f t="shared" si="201"/>
        <v>1155000</v>
      </c>
      <c r="AT38" s="319">
        <f t="shared" si="201"/>
        <v>1155000</v>
      </c>
      <c r="AU38" s="319">
        <f t="shared" si="201"/>
        <v>1155000</v>
      </c>
      <c r="AV38" s="319">
        <f t="shared" si="201"/>
        <v>1155000</v>
      </c>
      <c r="AW38" s="319">
        <f t="shared" si="201"/>
        <v>1155000</v>
      </c>
      <c r="AX38" s="319">
        <f t="shared" si="201"/>
        <v>1155000</v>
      </c>
      <c r="AY38" s="319">
        <f t="shared" si="201"/>
        <v>1155000</v>
      </c>
      <c r="AZ38" s="373">
        <f t="shared" si="201"/>
        <v>1195000</v>
      </c>
      <c r="BA38" s="319">
        <f t="shared" si="201"/>
        <v>1195000</v>
      </c>
      <c r="BB38" s="319">
        <f t="shared" si="201"/>
        <v>1195000</v>
      </c>
      <c r="BC38" s="319">
        <f t="shared" si="201"/>
        <v>1195000</v>
      </c>
      <c r="BD38" s="319">
        <f t="shared" si="201"/>
        <v>1195000</v>
      </c>
      <c r="BE38" s="319">
        <f t="shared" si="201"/>
        <v>1195000</v>
      </c>
      <c r="BF38" s="319">
        <f t="shared" si="201"/>
        <v>1195000</v>
      </c>
      <c r="BG38" s="319">
        <f t="shared" si="201"/>
        <v>1195000</v>
      </c>
      <c r="BH38" s="319">
        <f t="shared" si="201"/>
        <v>1195000</v>
      </c>
      <c r="BI38" s="319">
        <f t="shared" si="201"/>
        <v>1195000</v>
      </c>
      <c r="BJ38" s="319">
        <f t="shared" si="201"/>
        <v>1195000</v>
      </c>
      <c r="BK38" s="319">
        <f t="shared" si="201"/>
        <v>1195000</v>
      </c>
      <c r="BL38" s="271">
        <f t="shared" si="201"/>
        <v>1800000</v>
      </c>
      <c r="BM38" s="271">
        <f t="shared" si="201"/>
        <v>2640000.0000000005</v>
      </c>
      <c r="BN38" s="271">
        <f t="shared" si="201"/>
        <v>5280000</v>
      </c>
      <c r="BO38" s="271">
        <f t="shared" si="201"/>
        <v>13310000</v>
      </c>
      <c r="BP38" s="271">
        <f t="shared" si="201"/>
        <v>14340000</v>
      </c>
      <c r="BQ38" s="271">
        <f>BP38+BO38+BN38+BM38+BL38</f>
        <v>37370000</v>
      </c>
    </row>
    <row r="39" spans="1:69" ht="12.75" customHeight="1" outlineLevel="2" x14ac:dyDescent="0.25">
      <c r="A39" s="64" t="s">
        <v>20</v>
      </c>
      <c r="B39" s="268" t="s">
        <v>173</v>
      </c>
      <c r="C39" s="283">
        <v>200000</v>
      </c>
      <c r="D39" s="374">
        <v>0</v>
      </c>
      <c r="E39" s="295">
        <v>0</v>
      </c>
      <c r="F39" s="295">
        <v>0</v>
      </c>
      <c r="G39" s="295">
        <v>0</v>
      </c>
      <c r="H39" s="295">
        <f t="shared" ref="H39:L39" si="202">$C39</f>
        <v>200000</v>
      </c>
      <c r="I39" s="295">
        <f t="shared" si="202"/>
        <v>200000</v>
      </c>
      <c r="J39" s="295">
        <f t="shared" si="202"/>
        <v>200000</v>
      </c>
      <c r="K39" s="295">
        <f t="shared" si="202"/>
        <v>200000</v>
      </c>
      <c r="L39" s="295">
        <f t="shared" si="202"/>
        <v>200000</v>
      </c>
      <c r="M39" s="295">
        <f>$C39+60000</f>
        <v>260000</v>
      </c>
      <c r="N39" s="295">
        <f>$C39+60000</f>
        <v>260000</v>
      </c>
      <c r="O39" s="295">
        <f>$C39+80000</f>
        <v>280000</v>
      </c>
      <c r="P39" s="374">
        <f t="shared" ref="P39:AA39" si="203">$C39*110%</f>
        <v>220000.00000000003</v>
      </c>
      <c r="Q39" s="295">
        <f t="shared" si="203"/>
        <v>220000.00000000003</v>
      </c>
      <c r="R39" s="295">
        <f t="shared" si="203"/>
        <v>220000.00000000003</v>
      </c>
      <c r="S39" s="295">
        <f t="shared" si="203"/>
        <v>220000.00000000003</v>
      </c>
      <c r="T39" s="295">
        <f t="shared" si="203"/>
        <v>220000.00000000003</v>
      </c>
      <c r="U39" s="295">
        <f t="shared" si="203"/>
        <v>220000.00000000003</v>
      </c>
      <c r="V39" s="295">
        <f t="shared" si="203"/>
        <v>220000.00000000003</v>
      </c>
      <c r="W39" s="295">
        <f t="shared" si="203"/>
        <v>220000.00000000003</v>
      </c>
      <c r="X39" s="295">
        <f t="shared" si="203"/>
        <v>220000.00000000003</v>
      </c>
      <c r="Y39" s="295">
        <f t="shared" si="203"/>
        <v>220000.00000000003</v>
      </c>
      <c r="Z39" s="295">
        <f t="shared" si="203"/>
        <v>220000.00000000003</v>
      </c>
      <c r="AA39" s="295">
        <f t="shared" si="203"/>
        <v>220000.00000000003</v>
      </c>
      <c r="AB39" s="374">
        <f>$C39*120%</f>
        <v>240000</v>
      </c>
      <c r="AC39" s="295">
        <f t="shared" ref="AC39:AM39" si="204">$C39*120%</f>
        <v>240000</v>
      </c>
      <c r="AD39" s="295">
        <f t="shared" si="204"/>
        <v>240000</v>
      </c>
      <c r="AE39" s="295">
        <f t="shared" si="204"/>
        <v>240000</v>
      </c>
      <c r="AF39" s="295">
        <f t="shared" si="204"/>
        <v>240000</v>
      </c>
      <c r="AG39" s="295">
        <f t="shared" si="204"/>
        <v>240000</v>
      </c>
      <c r="AH39" s="295">
        <f t="shared" si="204"/>
        <v>240000</v>
      </c>
      <c r="AI39" s="295">
        <f t="shared" si="204"/>
        <v>240000</v>
      </c>
      <c r="AJ39" s="295">
        <f t="shared" si="204"/>
        <v>240000</v>
      </c>
      <c r="AK39" s="295">
        <f t="shared" si="204"/>
        <v>240000</v>
      </c>
      <c r="AL39" s="295">
        <f t="shared" si="204"/>
        <v>240000</v>
      </c>
      <c r="AM39" s="295">
        <f t="shared" si="204"/>
        <v>240000</v>
      </c>
      <c r="AN39" s="374">
        <f>$C39*130%</f>
        <v>260000</v>
      </c>
      <c r="AO39" s="295">
        <f t="shared" ref="AO39:AY39" si="205">$C39*130%</f>
        <v>260000</v>
      </c>
      <c r="AP39" s="295">
        <f t="shared" si="205"/>
        <v>260000</v>
      </c>
      <c r="AQ39" s="295">
        <f t="shared" si="205"/>
        <v>260000</v>
      </c>
      <c r="AR39" s="295">
        <f t="shared" si="205"/>
        <v>260000</v>
      </c>
      <c r="AS39" s="295">
        <f t="shared" si="205"/>
        <v>260000</v>
      </c>
      <c r="AT39" s="295">
        <f t="shared" si="205"/>
        <v>260000</v>
      </c>
      <c r="AU39" s="295">
        <f t="shared" si="205"/>
        <v>260000</v>
      </c>
      <c r="AV39" s="295">
        <f t="shared" si="205"/>
        <v>260000</v>
      </c>
      <c r="AW39" s="295">
        <f t="shared" si="205"/>
        <v>260000</v>
      </c>
      <c r="AX39" s="295">
        <f t="shared" si="205"/>
        <v>260000</v>
      </c>
      <c r="AY39" s="295">
        <f t="shared" si="205"/>
        <v>260000</v>
      </c>
      <c r="AZ39" s="374">
        <f>$C39*135%</f>
        <v>270000</v>
      </c>
      <c r="BA39" s="295">
        <f t="shared" ref="BA39:BK39" si="206">$C39*135%</f>
        <v>270000</v>
      </c>
      <c r="BB39" s="295">
        <f t="shared" si="206"/>
        <v>270000</v>
      </c>
      <c r="BC39" s="295">
        <f t="shared" si="206"/>
        <v>270000</v>
      </c>
      <c r="BD39" s="295">
        <f t="shared" si="206"/>
        <v>270000</v>
      </c>
      <c r="BE39" s="295">
        <f t="shared" si="206"/>
        <v>270000</v>
      </c>
      <c r="BF39" s="295">
        <f t="shared" si="206"/>
        <v>270000</v>
      </c>
      <c r="BG39" s="295">
        <f t="shared" si="206"/>
        <v>270000</v>
      </c>
      <c r="BH39" s="295">
        <f t="shared" si="206"/>
        <v>270000</v>
      </c>
      <c r="BI39" s="295">
        <f t="shared" si="206"/>
        <v>270000</v>
      </c>
      <c r="BJ39" s="295">
        <f t="shared" si="206"/>
        <v>270000</v>
      </c>
      <c r="BK39" s="295">
        <f t="shared" si="206"/>
        <v>270000</v>
      </c>
      <c r="BL39" s="72">
        <f>SUM(D39:O39)</f>
        <v>1800000</v>
      </c>
      <c r="BM39" s="85">
        <f>SUM(P39:AA39)</f>
        <v>2640000.0000000005</v>
      </c>
      <c r="BN39" s="86">
        <f>SUM(AB39:AM39)</f>
        <v>2880000</v>
      </c>
      <c r="BO39" s="87">
        <f>SUM(AN39:AY39)</f>
        <v>3120000</v>
      </c>
      <c r="BP39" s="87">
        <f>SUM(AZ39:BK39)</f>
        <v>3240000</v>
      </c>
      <c r="BQ39" s="87"/>
    </row>
    <row r="40" spans="1:69" ht="12.75" customHeight="1" outlineLevel="2" x14ac:dyDescent="0.25">
      <c r="A40" s="64" t="s">
        <v>20</v>
      </c>
      <c r="B40" s="268" t="s">
        <v>135</v>
      </c>
      <c r="C40" s="284">
        <v>300000</v>
      </c>
      <c r="D40" s="374">
        <v>0</v>
      </c>
      <c r="E40" s="295">
        <v>0</v>
      </c>
      <c r="F40" s="295">
        <v>0</v>
      </c>
      <c r="G40" s="295">
        <v>0</v>
      </c>
      <c r="H40" s="295">
        <v>0</v>
      </c>
      <c r="I40" s="295">
        <v>0</v>
      </c>
      <c r="J40" s="295">
        <v>0</v>
      </c>
      <c r="K40" s="295">
        <v>0</v>
      </c>
      <c r="L40" s="295">
        <v>0</v>
      </c>
      <c r="M40" s="295">
        <v>0</v>
      </c>
      <c r="N40" s="295">
        <v>0</v>
      </c>
      <c r="O40" s="295">
        <v>0</v>
      </c>
      <c r="P40" s="374">
        <v>0</v>
      </c>
      <c r="Q40" s="295">
        <v>0</v>
      </c>
      <c r="R40" s="295">
        <v>0</v>
      </c>
      <c r="S40" s="295">
        <v>0</v>
      </c>
      <c r="T40" s="295">
        <v>0</v>
      </c>
      <c r="U40" s="295">
        <v>0</v>
      </c>
      <c r="V40" s="295">
        <v>0</v>
      </c>
      <c r="W40" s="295">
        <v>0</v>
      </c>
      <c r="X40" s="295">
        <v>0</v>
      </c>
      <c r="Y40" s="295">
        <v>0</v>
      </c>
      <c r="Z40" s="295">
        <v>0</v>
      </c>
      <c r="AA40" s="295">
        <v>0</v>
      </c>
      <c r="AB40" s="374">
        <v>0</v>
      </c>
      <c r="AC40" s="295">
        <v>0</v>
      </c>
      <c r="AD40" s="295">
        <v>0</v>
      </c>
      <c r="AE40" s="295">
        <v>0</v>
      </c>
      <c r="AF40" s="295">
        <f t="shared" ref="AF40:AM40" si="207">$C$40</f>
        <v>300000</v>
      </c>
      <c r="AG40" s="295">
        <f t="shared" si="207"/>
        <v>300000</v>
      </c>
      <c r="AH40" s="295">
        <f t="shared" si="207"/>
        <v>300000</v>
      </c>
      <c r="AI40" s="295">
        <f t="shared" si="207"/>
        <v>300000</v>
      </c>
      <c r="AJ40" s="295">
        <f t="shared" si="207"/>
        <v>300000</v>
      </c>
      <c r="AK40" s="295">
        <f t="shared" si="207"/>
        <v>300000</v>
      </c>
      <c r="AL40" s="295">
        <f t="shared" si="207"/>
        <v>300000</v>
      </c>
      <c r="AM40" s="295">
        <f t="shared" si="207"/>
        <v>300000</v>
      </c>
      <c r="AN40" s="374">
        <f t="shared" ref="AN40:AY40" si="208">$C$40*115%</f>
        <v>345000</v>
      </c>
      <c r="AO40" s="295">
        <f t="shared" si="208"/>
        <v>345000</v>
      </c>
      <c r="AP40" s="295">
        <f t="shared" si="208"/>
        <v>345000</v>
      </c>
      <c r="AQ40" s="295">
        <f t="shared" si="208"/>
        <v>345000</v>
      </c>
      <c r="AR40" s="295">
        <f t="shared" si="208"/>
        <v>345000</v>
      </c>
      <c r="AS40" s="295">
        <f t="shared" si="208"/>
        <v>345000</v>
      </c>
      <c r="AT40" s="295">
        <f t="shared" si="208"/>
        <v>345000</v>
      </c>
      <c r="AU40" s="295">
        <f t="shared" si="208"/>
        <v>345000</v>
      </c>
      <c r="AV40" s="295">
        <f t="shared" si="208"/>
        <v>345000</v>
      </c>
      <c r="AW40" s="295">
        <f t="shared" si="208"/>
        <v>345000</v>
      </c>
      <c r="AX40" s="295">
        <f t="shared" si="208"/>
        <v>345000</v>
      </c>
      <c r="AY40" s="295">
        <f t="shared" si="208"/>
        <v>345000</v>
      </c>
      <c r="AZ40" s="374">
        <f>$C$40*125%</f>
        <v>375000</v>
      </c>
      <c r="BA40" s="295">
        <f t="shared" ref="BA40:BK40" si="209">$C$40*125%</f>
        <v>375000</v>
      </c>
      <c r="BB40" s="295">
        <f t="shared" si="209"/>
        <v>375000</v>
      </c>
      <c r="BC40" s="295">
        <f t="shared" si="209"/>
        <v>375000</v>
      </c>
      <c r="BD40" s="295">
        <f t="shared" si="209"/>
        <v>375000</v>
      </c>
      <c r="BE40" s="295">
        <f t="shared" si="209"/>
        <v>375000</v>
      </c>
      <c r="BF40" s="295">
        <f t="shared" si="209"/>
        <v>375000</v>
      </c>
      <c r="BG40" s="295">
        <f t="shared" si="209"/>
        <v>375000</v>
      </c>
      <c r="BH40" s="295">
        <f t="shared" si="209"/>
        <v>375000</v>
      </c>
      <c r="BI40" s="295">
        <f t="shared" si="209"/>
        <v>375000</v>
      </c>
      <c r="BJ40" s="295">
        <f t="shared" si="209"/>
        <v>375000</v>
      </c>
      <c r="BK40" s="295">
        <f t="shared" si="209"/>
        <v>375000</v>
      </c>
      <c r="BL40" s="72">
        <f t="shared" ref="BL40:BL41" si="210">SUM(D40:O40)</f>
        <v>0</v>
      </c>
      <c r="BM40" s="85">
        <f t="shared" ref="BM40:BM41" si="211">SUM(P40:AA40)</f>
        <v>0</v>
      </c>
      <c r="BN40" s="86">
        <f t="shared" ref="BN40:BN41" si="212">SUM(AB40:AM40)</f>
        <v>2400000</v>
      </c>
      <c r="BO40" s="87">
        <f t="shared" ref="BO40:BO41" si="213">SUM(AN40:AY40)</f>
        <v>4140000</v>
      </c>
      <c r="BP40" s="87">
        <f t="shared" ref="BP40:BP41" si="214">SUM(AZ40:BK40)</f>
        <v>4500000</v>
      </c>
      <c r="BQ40" s="87"/>
    </row>
    <row r="41" spans="1:69" ht="12.75" customHeight="1" outlineLevel="2" x14ac:dyDescent="0.25">
      <c r="A41" s="64" t="s">
        <v>20</v>
      </c>
      <c r="B41" s="268" t="s">
        <v>167</v>
      </c>
      <c r="C41" s="284">
        <v>550000</v>
      </c>
      <c r="D41" s="374">
        <v>0</v>
      </c>
      <c r="E41" s="295">
        <v>0</v>
      </c>
      <c r="F41" s="295">
        <v>0</v>
      </c>
      <c r="G41" s="295">
        <v>0</v>
      </c>
      <c r="H41" s="295">
        <v>0</v>
      </c>
      <c r="I41" s="295">
        <v>0</v>
      </c>
      <c r="J41" s="295">
        <v>0</v>
      </c>
      <c r="K41" s="295">
        <v>0</v>
      </c>
      <c r="L41" s="295">
        <v>0</v>
      </c>
      <c r="M41" s="295">
        <v>0</v>
      </c>
      <c r="N41" s="295">
        <v>0</v>
      </c>
      <c r="O41" s="295">
        <v>0</v>
      </c>
      <c r="P41" s="374">
        <v>0</v>
      </c>
      <c r="Q41" s="295">
        <v>0</v>
      </c>
      <c r="R41" s="295">
        <v>0</v>
      </c>
      <c r="S41" s="295">
        <v>0</v>
      </c>
      <c r="T41" s="295">
        <v>0</v>
      </c>
      <c r="U41" s="295">
        <v>0</v>
      </c>
      <c r="V41" s="295">
        <v>0</v>
      </c>
      <c r="W41" s="295">
        <v>0</v>
      </c>
      <c r="X41" s="295">
        <v>0</v>
      </c>
      <c r="Y41" s="295">
        <v>0</v>
      </c>
      <c r="Z41" s="295">
        <v>0</v>
      </c>
      <c r="AA41" s="295">
        <v>0</v>
      </c>
      <c r="AB41" s="374">
        <v>0</v>
      </c>
      <c r="AC41" s="295">
        <v>0</v>
      </c>
      <c r="AD41" s="295">
        <v>0</v>
      </c>
      <c r="AE41" s="295">
        <v>0</v>
      </c>
      <c r="AF41" s="295">
        <v>0</v>
      </c>
      <c r="AG41" s="295">
        <v>0</v>
      </c>
      <c r="AH41" s="295">
        <v>0</v>
      </c>
      <c r="AI41" s="295">
        <v>0</v>
      </c>
      <c r="AJ41" s="295">
        <v>0</v>
      </c>
      <c r="AK41" s="295">
        <v>0</v>
      </c>
      <c r="AL41" s="295">
        <v>0</v>
      </c>
      <c r="AM41" s="295">
        <v>0</v>
      </c>
      <c r="AN41" s="374">
        <v>0</v>
      </c>
      <c r="AO41" s="295">
        <f>$C$41</f>
        <v>550000</v>
      </c>
      <c r="AP41" s="295">
        <f t="shared" ref="AP41:AX41" si="215">$C$41</f>
        <v>550000</v>
      </c>
      <c r="AQ41" s="295">
        <f t="shared" si="215"/>
        <v>550000</v>
      </c>
      <c r="AR41" s="295">
        <f t="shared" si="215"/>
        <v>550000</v>
      </c>
      <c r="AS41" s="295">
        <f t="shared" si="215"/>
        <v>550000</v>
      </c>
      <c r="AT41" s="295">
        <f>$C$41</f>
        <v>550000</v>
      </c>
      <c r="AU41" s="295">
        <f t="shared" si="215"/>
        <v>550000</v>
      </c>
      <c r="AV41" s="295">
        <f t="shared" si="215"/>
        <v>550000</v>
      </c>
      <c r="AW41" s="295">
        <f t="shared" si="215"/>
        <v>550000</v>
      </c>
      <c r="AX41" s="295">
        <f t="shared" si="215"/>
        <v>550000</v>
      </c>
      <c r="AY41" s="295">
        <f>$C$41</f>
        <v>550000</v>
      </c>
      <c r="AZ41" s="374">
        <f t="shared" ref="AZ41:BK41" si="216">$C$41</f>
        <v>550000</v>
      </c>
      <c r="BA41" s="295">
        <f t="shared" si="216"/>
        <v>550000</v>
      </c>
      <c r="BB41" s="295">
        <f t="shared" si="216"/>
        <v>550000</v>
      </c>
      <c r="BC41" s="295">
        <f t="shared" si="216"/>
        <v>550000</v>
      </c>
      <c r="BD41" s="295">
        <f t="shared" si="216"/>
        <v>550000</v>
      </c>
      <c r="BE41" s="295">
        <f t="shared" si="216"/>
        <v>550000</v>
      </c>
      <c r="BF41" s="295">
        <f t="shared" si="216"/>
        <v>550000</v>
      </c>
      <c r="BG41" s="295">
        <f t="shared" si="216"/>
        <v>550000</v>
      </c>
      <c r="BH41" s="295">
        <f t="shared" si="216"/>
        <v>550000</v>
      </c>
      <c r="BI41" s="295">
        <f t="shared" si="216"/>
        <v>550000</v>
      </c>
      <c r="BJ41" s="295">
        <f t="shared" si="216"/>
        <v>550000</v>
      </c>
      <c r="BK41" s="295">
        <f t="shared" si="216"/>
        <v>550000</v>
      </c>
      <c r="BL41" s="72">
        <f t="shared" si="210"/>
        <v>0</v>
      </c>
      <c r="BM41" s="85">
        <f t="shared" si="211"/>
        <v>0</v>
      </c>
      <c r="BN41" s="86">
        <f t="shared" si="212"/>
        <v>0</v>
      </c>
      <c r="BO41" s="87">
        <f t="shared" si="213"/>
        <v>6050000</v>
      </c>
      <c r="BP41" s="87">
        <f t="shared" si="214"/>
        <v>6600000</v>
      </c>
      <c r="BQ41" s="87"/>
    </row>
    <row r="42" spans="1:69" ht="12.75" customHeight="1" outlineLevel="2" x14ac:dyDescent="0.25">
      <c r="A42" s="23"/>
      <c r="B42" s="126"/>
      <c r="C42" s="23"/>
      <c r="D42" s="365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365"/>
      <c r="Q42" s="291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421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421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421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4"/>
      <c r="BL42" s="53"/>
      <c r="BM42" s="85"/>
      <c r="BN42" s="86"/>
      <c r="BO42" s="87"/>
      <c r="BP42" s="87"/>
      <c r="BQ42" s="87"/>
    </row>
    <row r="43" spans="1:69" ht="12.75" customHeight="1" outlineLevel="1" x14ac:dyDescent="0.25">
      <c r="A43" s="23"/>
      <c r="B43" s="249"/>
      <c r="C43" s="98"/>
      <c r="D43" s="375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75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87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421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421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4"/>
      <c r="BL43" s="101"/>
      <c r="BM43" s="85"/>
      <c r="BN43" s="86"/>
      <c r="BO43" s="87"/>
      <c r="BP43" s="87"/>
      <c r="BQ43" s="87"/>
    </row>
    <row r="44" spans="1:69" ht="12.75" customHeight="1" outlineLevel="1" x14ac:dyDescent="0.25">
      <c r="A44" s="23"/>
      <c r="B44" s="110"/>
      <c r="C44" s="109"/>
      <c r="D44" s="375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75"/>
      <c r="Q44" s="291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421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421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421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4"/>
      <c r="BL44" s="25"/>
      <c r="BM44" s="85"/>
      <c r="BN44" s="86"/>
      <c r="BO44" s="87"/>
      <c r="BP44" s="87"/>
      <c r="BQ44" s="87"/>
    </row>
    <row r="45" spans="1:69" ht="12.75" customHeight="1" outlineLevel="1" x14ac:dyDescent="0.25">
      <c r="A45" s="102"/>
      <c r="B45" s="250" t="s">
        <v>23</v>
      </c>
      <c r="C45" s="103"/>
      <c r="D45" s="376">
        <f t="shared" ref="D45:AI45" si="217">D11-D29</f>
        <v>0</v>
      </c>
      <c r="E45" s="321">
        <f t="shared" si="217"/>
        <v>0</v>
      </c>
      <c r="F45" s="321">
        <f t="shared" si="217"/>
        <v>0</v>
      </c>
      <c r="G45" s="321">
        <f t="shared" si="217"/>
        <v>0</v>
      </c>
      <c r="H45" s="321">
        <f t="shared" si="217"/>
        <v>-250000</v>
      </c>
      <c r="I45" s="321">
        <f t="shared" si="217"/>
        <v>-401140</v>
      </c>
      <c r="J45" s="321">
        <f t="shared" si="217"/>
        <v>-961140</v>
      </c>
      <c r="K45" s="321">
        <f t="shared" si="217"/>
        <v>-1041140</v>
      </c>
      <c r="L45" s="321">
        <f t="shared" si="217"/>
        <v>-592280</v>
      </c>
      <c r="M45" s="321">
        <f t="shared" si="217"/>
        <v>327150</v>
      </c>
      <c r="N45" s="321">
        <f t="shared" si="217"/>
        <v>366580</v>
      </c>
      <c r="O45" s="321">
        <f t="shared" si="217"/>
        <v>466580</v>
      </c>
      <c r="P45" s="376">
        <f t="shared" si="217"/>
        <v>718510</v>
      </c>
      <c r="Q45" s="321">
        <f t="shared" si="217"/>
        <v>850010</v>
      </c>
      <c r="R45" s="321">
        <f t="shared" si="217"/>
        <v>900940</v>
      </c>
      <c r="S45" s="321">
        <f t="shared" si="217"/>
        <v>1032440</v>
      </c>
      <c r="T45" s="321">
        <f t="shared" si="217"/>
        <v>1083370</v>
      </c>
      <c r="U45" s="321">
        <f t="shared" si="217"/>
        <v>1214870</v>
      </c>
      <c r="V45" s="321">
        <f t="shared" si="217"/>
        <v>1236370</v>
      </c>
      <c r="W45" s="321">
        <f t="shared" si="217"/>
        <v>1257870</v>
      </c>
      <c r="X45" s="321">
        <f t="shared" si="217"/>
        <v>1440300</v>
      </c>
      <c r="Y45" s="321">
        <f t="shared" si="217"/>
        <v>1703300</v>
      </c>
      <c r="Z45" s="321">
        <f t="shared" si="217"/>
        <v>1966300</v>
      </c>
      <c r="AA45" s="321">
        <f t="shared" si="217"/>
        <v>2229300</v>
      </c>
      <c r="AB45" s="376">
        <f t="shared" si="217"/>
        <v>2820300.0000000009</v>
      </c>
      <c r="AC45" s="321">
        <f t="shared" si="217"/>
        <v>2996300.0000000009</v>
      </c>
      <c r="AD45" s="321">
        <f t="shared" si="217"/>
        <v>3172300</v>
      </c>
      <c r="AE45" s="321">
        <f t="shared" si="217"/>
        <v>3601300</v>
      </c>
      <c r="AF45" s="321">
        <f t="shared" si="217"/>
        <v>3569160</v>
      </c>
      <c r="AG45" s="321">
        <f t="shared" si="217"/>
        <v>3998160</v>
      </c>
      <c r="AH45" s="321">
        <f t="shared" si="217"/>
        <v>4317160.0000000019</v>
      </c>
      <c r="AI45" s="321">
        <f t="shared" si="217"/>
        <v>4475020.0000000019</v>
      </c>
      <c r="AJ45" s="321">
        <f t="shared" ref="AJ45:BK45" si="218">AJ11-AJ29</f>
        <v>5047020.0000000019</v>
      </c>
      <c r="AK45" s="321">
        <f t="shared" si="218"/>
        <v>5428450.0000000019</v>
      </c>
      <c r="AL45" s="321">
        <f t="shared" si="218"/>
        <v>5890450.0000000019</v>
      </c>
      <c r="AM45" s="321">
        <f t="shared" si="218"/>
        <v>6605450.0000000019</v>
      </c>
      <c r="AN45" s="376">
        <f t="shared" si="218"/>
        <v>7555200</v>
      </c>
      <c r="AO45" s="321">
        <f t="shared" si="218"/>
        <v>7638950</v>
      </c>
      <c r="AP45" s="321">
        <f t="shared" si="218"/>
        <v>8340880</v>
      </c>
      <c r="AQ45" s="321">
        <f t="shared" si="218"/>
        <v>9123380</v>
      </c>
      <c r="AR45" s="321">
        <f t="shared" si="218"/>
        <v>10054630</v>
      </c>
      <c r="AS45" s="321">
        <f t="shared" si="218"/>
        <v>11264740</v>
      </c>
      <c r="AT45" s="321">
        <f t="shared" si="218"/>
        <v>12894740</v>
      </c>
      <c r="AU45" s="321">
        <f t="shared" si="218"/>
        <v>13489740</v>
      </c>
      <c r="AV45" s="321">
        <f t="shared" si="218"/>
        <v>13813600</v>
      </c>
      <c r="AW45" s="321">
        <f t="shared" si="218"/>
        <v>14298600</v>
      </c>
      <c r="AX45" s="321">
        <f t="shared" si="218"/>
        <v>15042350</v>
      </c>
      <c r="AY45" s="321">
        <f t="shared" si="218"/>
        <v>15786100</v>
      </c>
      <c r="AZ45" s="376">
        <f t="shared" si="218"/>
        <v>17279100</v>
      </c>
      <c r="BA45" s="321">
        <f t="shared" si="218"/>
        <v>17941600</v>
      </c>
      <c r="BB45" s="321">
        <f t="shared" si="218"/>
        <v>18442960</v>
      </c>
      <c r="BC45" s="321">
        <f t="shared" si="218"/>
        <v>19369960</v>
      </c>
      <c r="BD45" s="321">
        <f t="shared" si="218"/>
        <v>20296960</v>
      </c>
      <c r="BE45" s="321">
        <f t="shared" si="218"/>
        <v>21223960</v>
      </c>
      <c r="BF45" s="321">
        <f t="shared" si="218"/>
        <v>22040960</v>
      </c>
      <c r="BG45" s="321">
        <f t="shared" si="218"/>
        <v>22777390</v>
      </c>
      <c r="BH45" s="321">
        <f t="shared" si="218"/>
        <v>23858889.999999993</v>
      </c>
      <c r="BI45" s="321">
        <f t="shared" si="218"/>
        <v>24779249.999999993</v>
      </c>
      <c r="BJ45" s="321">
        <f t="shared" si="218"/>
        <v>24580749.999999993</v>
      </c>
      <c r="BK45" s="321">
        <f t="shared" si="218"/>
        <v>26032249.999999993</v>
      </c>
      <c r="BL45" s="42">
        <f>SUM(D45:O45)</f>
        <v>-2085390</v>
      </c>
      <c r="BM45" s="43">
        <f>SUM(P45:AA45)</f>
        <v>15633580</v>
      </c>
      <c r="BN45" s="44">
        <f>SUM(AB45:AM45)</f>
        <v>51921070</v>
      </c>
      <c r="BO45" s="40">
        <f>SUM(AN45:AY45)</f>
        <v>139302910</v>
      </c>
      <c r="BP45" s="40">
        <f>SUM(AZ45:BK45)</f>
        <v>258624030</v>
      </c>
      <c r="BQ45" s="40">
        <f>BL45+BM45+BN45+BO45</f>
        <v>204772170</v>
      </c>
    </row>
    <row r="46" spans="1:69" ht="12.75" customHeight="1" outlineLevel="1" x14ac:dyDescent="0.25">
      <c r="A46" s="111"/>
      <c r="B46" s="135" t="s">
        <v>24</v>
      </c>
      <c r="C46" s="112"/>
      <c r="D46" s="377" t="str">
        <f t="shared" ref="D46:AI46" si="219">IFERROR(D45/D11,"-")</f>
        <v>-</v>
      </c>
      <c r="E46" s="322" t="str">
        <f t="shared" si="219"/>
        <v>-</v>
      </c>
      <c r="F46" s="322" t="str">
        <f t="shared" si="219"/>
        <v>-</v>
      </c>
      <c r="G46" s="322" t="str">
        <f t="shared" si="219"/>
        <v>-</v>
      </c>
      <c r="H46" s="322" t="str">
        <f t="shared" si="219"/>
        <v>-</v>
      </c>
      <c r="I46" s="322">
        <f t="shared" si="219"/>
        <v>-1.7440869565217392</v>
      </c>
      <c r="J46" s="322" t="str">
        <f t="shared" si="219"/>
        <v>-</v>
      </c>
      <c r="K46" s="322">
        <f t="shared" si="219"/>
        <v>-2.2151914893617022</v>
      </c>
      <c r="L46" s="322">
        <f t="shared" si="219"/>
        <v>-0.49771428571428572</v>
      </c>
      <c r="M46" s="322">
        <f t="shared" si="219"/>
        <v>0.1386228813559322</v>
      </c>
      <c r="N46" s="322">
        <f t="shared" si="219"/>
        <v>0.14153667953667953</v>
      </c>
      <c r="O46" s="322">
        <f t="shared" si="219"/>
        <v>0.16545390070921986</v>
      </c>
      <c r="P46" s="414">
        <f t="shared" si="219"/>
        <v>0.22435909445745511</v>
      </c>
      <c r="Q46" s="114">
        <f t="shared" si="219"/>
        <v>0.24680894308943088</v>
      </c>
      <c r="R46" s="114">
        <f t="shared" si="219"/>
        <v>0.24445529778863112</v>
      </c>
      <c r="S46" s="114">
        <f t="shared" si="219"/>
        <v>0.26290807231983704</v>
      </c>
      <c r="T46" s="114">
        <f t="shared" si="219"/>
        <v>0.25989444644356485</v>
      </c>
      <c r="U46" s="114">
        <f t="shared" si="219"/>
        <v>0.27548072562358278</v>
      </c>
      <c r="V46" s="114">
        <f t="shared" si="219"/>
        <v>0.26580027947973772</v>
      </c>
      <c r="W46" s="114">
        <f t="shared" si="219"/>
        <v>0.25707541385652971</v>
      </c>
      <c r="X46" s="114">
        <f t="shared" si="219"/>
        <v>0.26791294642857144</v>
      </c>
      <c r="Y46" s="114">
        <f t="shared" si="219"/>
        <v>0.2907151391022359</v>
      </c>
      <c r="Z46" s="114">
        <f t="shared" si="219"/>
        <v>0.31004415011037528</v>
      </c>
      <c r="AA46" s="322">
        <f t="shared" si="219"/>
        <v>0.32663736263736265</v>
      </c>
      <c r="AB46" s="414">
        <f t="shared" si="219"/>
        <v>0.36837774294670855</v>
      </c>
      <c r="AC46" s="114">
        <f t="shared" si="219"/>
        <v>0.3671036510659153</v>
      </c>
      <c r="AD46" s="114">
        <f t="shared" si="219"/>
        <v>0.36597831102907247</v>
      </c>
      <c r="AE46" s="114">
        <f t="shared" si="219"/>
        <v>0.38201973056115412</v>
      </c>
      <c r="AF46" s="114">
        <f t="shared" si="219"/>
        <v>0.3503985862949146</v>
      </c>
      <c r="AG46" s="114">
        <f t="shared" si="219"/>
        <v>0.36529556875285518</v>
      </c>
      <c r="AH46" s="114">
        <f t="shared" si="219"/>
        <v>0.36886192754613817</v>
      </c>
      <c r="AI46" s="114">
        <f t="shared" si="219"/>
        <v>0.35906443071491623</v>
      </c>
      <c r="AJ46" s="114">
        <f t="shared" ref="AJ46:BO46" si="220">IFERROR(AJ45/AJ11,"-")</f>
        <v>0.37454693877551026</v>
      </c>
      <c r="AK46" s="114">
        <f t="shared" si="220"/>
        <v>0.37471181058880382</v>
      </c>
      <c r="AL46" s="114">
        <f t="shared" si="220"/>
        <v>0.38005355184205442</v>
      </c>
      <c r="AM46" s="322">
        <f t="shared" si="220"/>
        <v>0.39402588880935346</v>
      </c>
      <c r="AN46" s="414">
        <f t="shared" si="220"/>
        <v>0.40974577994712225</v>
      </c>
      <c r="AO46" s="114">
        <f t="shared" si="220"/>
        <v>0.38712530089953123</v>
      </c>
      <c r="AP46" s="114">
        <f t="shared" si="220"/>
        <v>0.391866572703782</v>
      </c>
      <c r="AQ46" s="114">
        <f t="shared" si="220"/>
        <v>0.39949118773946363</v>
      </c>
      <c r="AR46" s="114">
        <f t="shared" si="220"/>
        <v>0.40791642578224047</v>
      </c>
      <c r="AS46" s="114">
        <f t="shared" si="220"/>
        <v>0.42572713529856387</v>
      </c>
      <c r="AT46" s="114">
        <f t="shared" si="220"/>
        <v>0.45197125832457063</v>
      </c>
      <c r="AU46" s="114">
        <f t="shared" si="220"/>
        <v>0.45627397260273972</v>
      </c>
      <c r="AV46" s="114">
        <f t="shared" si="220"/>
        <v>0.45142483660130717</v>
      </c>
      <c r="AW46" s="114">
        <f t="shared" si="220"/>
        <v>0.45198672356567093</v>
      </c>
      <c r="AX46" s="114">
        <f t="shared" si="220"/>
        <v>0.45681509319363778</v>
      </c>
      <c r="AY46" s="322">
        <f t="shared" si="220"/>
        <v>0.46127839871429616</v>
      </c>
      <c r="AZ46" s="414">
        <f t="shared" si="220"/>
        <v>0.47593615292448804</v>
      </c>
      <c r="BA46" s="114">
        <f t="shared" si="220"/>
        <v>0.47681513766344213</v>
      </c>
      <c r="BB46" s="114">
        <f t="shared" si="220"/>
        <v>0.47349738771004224</v>
      </c>
      <c r="BC46" s="114">
        <f t="shared" si="220"/>
        <v>0.47782818378045022</v>
      </c>
      <c r="BD46" s="114">
        <f t="shared" si="220"/>
        <v>0.48183266270222791</v>
      </c>
      <c r="BE46" s="114">
        <f t="shared" si="220"/>
        <v>0.48554636651682054</v>
      </c>
      <c r="BF46" s="114">
        <f t="shared" si="220"/>
        <v>0.48657152002825699</v>
      </c>
      <c r="BG46" s="114">
        <f t="shared" si="220"/>
        <v>0.48580883215493065</v>
      </c>
      <c r="BH46" s="114">
        <f t="shared" si="220"/>
        <v>0.48954367318464403</v>
      </c>
      <c r="BI46" s="114">
        <f t="shared" si="220"/>
        <v>0.48981982071024038</v>
      </c>
      <c r="BJ46" s="114">
        <f t="shared" si="220"/>
        <v>0.46874046529366886</v>
      </c>
      <c r="BK46" s="114">
        <f t="shared" si="220"/>
        <v>0.47949034379230626</v>
      </c>
      <c r="BL46" s="115">
        <f t="shared" si="220"/>
        <v>-0.21587888198757765</v>
      </c>
      <c r="BM46" s="116">
        <f t="shared" si="220"/>
        <v>0.27531663848971544</v>
      </c>
      <c r="BN46" s="117">
        <f t="shared" si="220"/>
        <v>0.37236488424797037</v>
      </c>
      <c r="BO46" s="117">
        <f t="shared" si="220"/>
        <v>0.43412266903512564</v>
      </c>
      <c r="BP46" s="117">
        <f t="shared" ref="BP46" si="221">IFERROR(BP45/BP11,"-")</f>
        <v>0.48116232882510368</v>
      </c>
      <c r="BQ46" s="113"/>
    </row>
    <row r="47" spans="1:69" ht="12.75" customHeight="1" outlineLevel="1" x14ac:dyDescent="0.25">
      <c r="A47" s="23"/>
      <c r="B47" s="126"/>
      <c r="C47" s="23"/>
      <c r="D47" s="365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365"/>
      <c r="Q47" s="291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421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421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421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4"/>
      <c r="BL47" s="53"/>
      <c r="BM47" s="85"/>
      <c r="BN47" s="86"/>
      <c r="BO47" s="87"/>
      <c r="BP47" s="87"/>
      <c r="BQ47" s="87"/>
    </row>
    <row r="48" spans="1:69" ht="12.75" customHeight="1" outlineLevel="1" x14ac:dyDescent="0.25">
      <c r="A48" s="118"/>
      <c r="B48" s="252" t="s">
        <v>25</v>
      </c>
      <c r="C48" s="119"/>
      <c r="D48" s="378">
        <f t="shared" ref="D48:AI48" si="222">D50+D62</f>
        <v>117500</v>
      </c>
      <c r="E48" s="323">
        <f t="shared" si="222"/>
        <v>117500</v>
      </c>
      <c r="F48" s="323">
        <f t="shared" si="222"/>
        <v>117500</v>
      </c>
      <c r="G48" s="323">
        <f t="shared" si="222"/>
        <v>170000</v>
      </c>
      <c r="H48" s="323">
        <f t="shared" si="222"/>
        <v>300000</v>
      </c>
      <c r="I48" s="323">
        <f t="shared" si="222"/>
        <v>280000</v>
      </c>
      <c r="J48" s="323">
        <f t="shared" si="222"/>
        <v>780000</v>
      </c>
      <c r="K48" s="323">
        <f t="shared" si="222"/>
        <v>660000</v>
      </c>
      <c r="L48" s="323">
        <f t="shared" si="222"/>
        <v>772000</v>
      </c>
      <c r="M48" s="323">
        <f t="shared" si="222"/>
        <v>832000</v>
      </c>
      <c r="N48" s="323">
        <f t="shared" si="222"/>
        <v>1332000</v>
      </c>
      <c r="O48" s="323">
        <f t="shared" si="222"/>
        <v>892000</v>
      </c>
      <c r="P48" s="378">
        <f t="shared" si="222"/>
        <v>1648200</v>
      </c>
      <c r="Q48" s="323">
        <f t="shared" si="222"/>
        <v>1498200</v>
      </c>
      <c r="R48" s="323">
        <f t="shared" si="222"/>
        <v>998200</v>
      </c>
      <c r="S48" s="323">
        <f t="shared" si="222"/>
        <v>998200</v>
      </c>
      <c r="T48" s="323">
        <f t="shared" si="222"/>
        <v>1003200</v>
      </c>
      <c r="U48" s="323">
        <f t="shared" si="222"/>
        <v>1003200</v>
      </c>
      <c r="V48" s="323">
        <f t="shared" si="222"/>
        <v>1003200</v>
      </c>
      <c r="W48" s="323">
        <f t="shared" si="222"/>
        <v>1633200</v>
      </c>
      <c r="X48" s="323">
        <f t="shared" si="222"/>
        <v>1233200</v>
      </c>
      <c r="Y48" s="323">
        <f t="shared" si="222"/>
        <v>1233200</v>
      </c>
      <c r="Z48" s="323">
        <f t="shared" si="222"/>
        <v>1233200</v>
      </c>
      <c r="AA48" s="323">
        <f t="shared" si="222"/>
        <v>1233200</v>
      </c>
      <c r="AB48" s="378">
        <f t="shared" si="222"/>
        <v>2929400</v>
      </c>
      <c r="AC48" s="323">
        <f t="shared" si="222"/>
        <v>1479400</v>
      </c>
      <c r="AD48" s="323">
        <f t="shared" si="222"/>
        <v>1479400</v>
      </c>
      <c r="AE48" s="323">
        <f t="shared" si="222"/>
        <v>1599400</v>
      </c>
      <c r="AF48" s="323">
        <f t="shared" si="222"/>
        <v>1599400</v>
      </c>
      <c r="AG48" s="323">
        <f t="shared" si="222"/>
        <v>1599400</v>
      </c>
      <c r="AH48" s="323">
        <f t="shared" si="222"/>
        <v>1679400</v>
      </c>
      <c r="AI48" s="323">
        <f t="shared" si="222"/>
        <v>2179400</v>
      </c>
      <c r="AJ48" s="323">
        <f t="shared" ref="AJ48:BK48" si="223">AJ50+AJ62</f>
        <v>1679400</v>
      </c>
      <c r="AK48" s="323">
        <f t="shared" si="223"/>
        <v>1679400</v>
      </c>
      <c r="AL48" s="323">
        <f t="shared" si="223"/>
        <v>1584400</v>
      </c>
      <c r="AM48" s="323">
        <f t="shared" si="223"/>
        <v>1739400</v>
      </c>
      <c r="AN48" s="378">
        <f t="shared" si="223"/>
        <v>2332500</v>
      </c>
      <c r="AO48" s="323">
        <f t="shared" si="223"/>
        <v>1724000</v>
      </c>
      <c r="AP48" s="323">
        <f t="shared" si="223"/>
        <v>1849000</v>
      </c>
      <c r="AQ48" s="323">
        <f t="shared" si="223"/>
        <v>1905000</v>
      </c>
      <c r="AR48" s="323">
        <f t="shared" si="223"/>
        <v>1759000</v>
      </c>
      <c r="AS48" s="323">
        <f t="shared" si="223"/>
        <v>1905000</v>
      </c>
      <c r="AT48" s="323">
        <f t="shared" si="223"/>
        <v>1910000</v>
      </c>
      <c r="AU48" s="323">
        <f t="shared" si="223"/>
        <v>2264000</v>
      </c>
      <c r="AV48" s="323">
        <f t="shared" si="223"/>
        <v>1910000</v>
      </c>
      <c r="AW48" s="323">
        <f t="shared" si="223"/>
        <v>1970000</v>
      </c>
      <c r="AX48" s="323">
        <f t="shared" si="223"/>
        <v>1815000</v>
      </c>
      <c r="AY48" s="323">
        <f t="shared" si="223"/>
        <v>1970000</v>
      </c>
      <c r="AZ48" s="378">
        <f t="shared" si="223"/>
        <v>2565000</v>
      </c>
      <c r="BA48" s="323">
        <f t="shared" si="223"/>
        <v>2065000</v>
      </c>
      <c r="BB48" s="323">
        <f t="shared" si="223"/>
        <v>2065000</v>
      </c>
      <c r="BC48" s="323">
        <f t="shared" si="223"/>
        <v>2065000</v>
      </c>
      <c r="BD48" s="323">
        <f t="shared" si="223"/>
        <v>2065000</v>
      </c>
      <c r="BE48" s="323">
        <f t="shared" si="223"/>
        <v>2065000</v>
      </c>
      <c r="BF48" s="323">
        <f t="shared" si="223"/>
        <v>2065000</v>
      </c>
      <c r="BG48" s="323">
        <f t="shared" si="223"/>
        <v>2565000</v>
      </c>
      <c r="BH48" s="323">
        <f t="shared" si="223"/>
        <v>2065000</v>
      </c>
      <c r="BI48" s="323">
        <f t="shared" si="223"/>
        <v>2065000</v>
      </c>
      <c r="BJ48" s="323">
        <f t="shared" si="223"/>
        <v>2065000</v>
      </c>
      <c r="BK48" s="323">
        <f t="shared" si="223"/>
        <v>2065000</v>
      </c>
      <c r="BL48" s="120">
        <f>SUM(D48:O48)</f>
        <v>6370500</v>
      </c>
      <c r="BM48" s="121">
        <f>SUM(P48:AA48)</f>
        <v>14718400</v>
      </c>
      <c r="BN48" s="122">
        <f>SUM(AB48:AM48)</f>
        <v>21227800</v>
      </c>
      <c r="BO48" s="122">
        <f>SUM(AN48:AY48)</f>
        <v>23313500</v>
      </c>
      <c r="BP48" s="122">
        <f>SUM(AZ48:BK48)</f>
        <v>25780000</v>
      </c>
      <c r="BQ48" s="123">
        <f>BP48+BO48+BN48+BM48+BL48</f>
        <v>91410200</v>
      </c>
    </row>
    <row r="49" spans="1:69" ht="12.75" customHeight="1" outlineLevel="1" x14ac:dyDescent="0.25">
      <c r="A49" s="23"/>
      <c r="B49" s="109"/>
      <c r="C49" s="109"/>
      <c r="D49" s="375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75"/>
      <c r="Q49" s="291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421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421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421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4"/>
      <c r="BL49" s="25"/>
      <c r="BM49" s="85"/>
      <c r="BN49" s="86"/>
      <c r="BO49" s="87"/>
      <c r="BP49" s="87"/>
      <c r="BQ49" s="87"/>
    </row>
    <row r="50" spans="1:69" ht="12.75" customHeight="1" outlineLevel="1" x14ac:dyDescent="0.25">
      <c r="A50" s="124"/>
      <c r="B50" s="88" t="s">
        <v>26</v>
      </c>
      <c r="C50" s="125" t="s">
        <v>133</v>
      </c>
      <c r="D50" s="371">
        <f>D51+D52+D53+SUM(D55:D60)</f>
        <v>117500</v>
      </c>
      <c r="E50" s="317">
        <f t="shared" ref="E50:P50" si="224">E51+E52+E53+SUM(E55:E60)</f>
        <v>117500</v>
      </c>
      <c r="F50" s="317">
        <f t="shared" si="224"/>
        <v>117500</v>
      </c>
      <c r="G50" s="317">
        <f t="shared" si="224"/>
        <v>120000</v>
      </c>
      <c r="H50" s="317">
        <f t="shared" si="224"/>
        <v>250000</v>
      </c>
      <c r="I50" s="317">
        <f t="shared" si="224"/>
        <v>180000</v>
      </c>
      <c r="J50" s="317">
        <f t="shared" si="224"/>
        <v>180000</v>
      </c>
      <c r="K50" s="317">
        <f t="shared" si="224"/>
        <v>360000</v>
      </c>
      <c r="L50" s="317">
        <f t="shared" si="224"/>
        <v>472000</v>
      </c>
      <c r="M50" s="317">
        <f t="shared" si="224"/>
        <v>532000</v>
      </c>
      <c r="N50" s="317">
        <f t="shared" si="224"/>
        <v>532000</v>
      </c>
      <c r="O50" s="317">
        <f t="shared" si="224"/>
        <v>592000</v>
      </c>
      <c r="P50" s="371">
        <f t="shared" si="224"/>
        <v>1348200</v>
      </c>
      <c r="Q50" s="317">
        <f t="shared" ref="Q50" si="225">Q51+Q52+Q53+SUM(Q55:Q60)</f>
        <v>698200</v>
      </c>
      <c r="R50" s="317">
        <f t="shared" ref="R50" si="226">R51+R52+R53+SUM(R55:R60)</f>
        <v>698200</v>
      </c>
      <c r="S50" s="317">
        <f t="shared" ref="S50" si="227">S51+S52+S53+SUM(S55:S60)</f>
        <v>698200</v>
      </c>
      <c r="T50" s="317">
        <f t="shared" ref="T50" si="228">T51+T52+T53+SUM(T55:T60)</f>
        <v>703200</v>
      </c>
      <c r="U50" s="317">
        <f t="shared" ref="U50" si="229">U51+U52+U53+SUM(U55:U60)</f>
        <v>703200</v>
      </c>
      <c r="V50" s="317">
        <f t="shared" ref="V50" si="230">V51+V52+V53+SUM(V55:V60)</f>
        <v>703200</v>
      </c>
      <c r="W50" s="317">
        <f>W51+W52+W53+SUM(W55:W60)</f>
        <v>833200</v>
      </c>
      <c r="X50" s="317">
        <f t="shared" ref="X50" si="231">X51+X52+X53+SUM(X55:X60)</f>
        <v>933200</v>
      </c>
      <c r="Y50" s="317">
        <f t="shared" ref="Y50" si="232">Y51+Y52+Y53+SUM(Y55:Y60)</f>
        <v>933200</v>
      </c>
      <c r="Z50" s="317">
        <f t="shared" ref="Z50" si="233">Z51+Z52+Z53+SUM(Z55:Z60)</f>
        <v>933200</v>
      </c>
      <c r="AA50" s="317">
        <f t="shared" ref="AA50:AB50" si="234">AA51+AA52+AA53+SUM(AA55:AA60)</f>
        <v>933200</v>
      </c>
      <c r="AB50" s="371">
        <f t="shared" si="234"/>
        <v>2129400</v>
      </c>
      <c r="AC50" s="317">
        <f t="shared" ref="AC50" si="235">AC51+AC52+AC53+SUM(AC55:AC60)</f>
        <v>1179400</v>
      </c>
      <c r="AD50" s="317">
        <f t="shared" ref="AD50" si="236">AD51+AD52+AD53+SUM(AD55:AD60)</f>
        <v>1179400</v>
      </c>
      <c r="AE50" s="317">
        <f t="shared" ref="AE50" si="237">AE51+AE52+AE53+SUM(AE55:AE60)</f>
        <v>1299400</v>
      </c>
      <c r="AF50" s="317">
        <f t="shared" ref="AF50" si="238">AF51+AF52+AF53+SUM(AF55:AF60)</f>
        <v>1299400</v>
      </c>
      <c r="AG50" s="317">
        <f t="shared" ref="AG50" si="239">AG51+AG52+AG53+SUM(AG55:AG60)</f>
        <v>1299400</v>
      </c>
      <c r="AH50" s="317">
        <f t="shared" ref="AH50" si="240">AH51+AH52+AH53+SUM(AH55:AH60)</f>
        <v>1379400</v>
      </c>
      <c r="AI50" s="317">
        <f t="shared" ref="AI50" si="241">AI51+AI52+AI53+SUM(AI55:AI60)</f>
        <v>1379400</v>
      </c>
      <c r="AJ50" s="317">
        <f t="shared" ref="AJ50" si="242">AJ51+AJ52+AJ53+SUM(AJ55:AJ60)</f>
        <v>1379400</v>
      </c>
      <c r="AK50" s="317">
        <f t="shared" ref="AK50" si="243">AK51+AK52+AK53+SUM(AK55:AK60)</f>
        <v>1379400</v>
      </c>
      <c r="AL50" s="317">
        <f t="shared" ref="AL50" si="244">AL51+AL52+AL53+SUM(AL55:AL60)</f>
        <v>1284400</v>
      </c>
      <c r="AM50" s="317">
        <f t="shared" ref="AM50:AN50" si="245">AM51+AM52+AM53+SUM(AM55:AM60)</f>
        <v>1439400</v>
      </c>
      <c r="AN50" s="371">
        <f t="shared" si="245"/>
        <v>1532500</v>
      </c>
      <c r="AO50" s="317">
        <f t="shared" ref="AO50" si="246">AO51+AO52+AO53+SUM(AO55:AO60)</f>
        <v>1424000</v>
      </c>
      <c r="AP50" s="317">
        <f t="shared" ref="AP50" si="247">AP51+AP52+AP53+SUM(AP55:AP60)</f>
        <v>1549000</v>
      </c>
      <c r="AQ50" s="317">
        <f t="shared" ref="AQ50" si="248">AQ51+AQ52+AQ53+SUM(AQ55:AQ60)</f>
        <v>1605000</v>
      </c>
      <c r="AR50" s="317">
        <f t="shared" ref="AR50" si="249">AR51+AR52+AR53+SUM(AR55:AR60)</f>
        <v>1459000</v>
      </c>
      <c r="AS50" s="317">
        <f t="shared" ref="AS50" si="250">AS51+AS52+AS53+SUM(AS55:AS60)</f>
        <v>1605000</v>
      </c>
      <c r="AT50" s="317">
        <f t="shared" ref="AT50" si="251">AT51+AT52+AT53+SUM(AT55:AT60)</f>
        <v>1610000</v>
      </c>
      <c r="AU50" s="317">
        <f t="shared" ref="AU50" si="252">AU51+AU52+AU53+SUM(AU55:AU60)</f>
        <v>1464000</v>
      </c>
      <c r="AV50" s="317">
        <f t="shared" ref="AV50" si="253">AV51+AV52+AV53+SUM(AV55:AV60)</f>
        <v>1610000</v>
      </c>
      <c r="AW50" s="317">
        <f t="shared" ref="AW50" si="254">AW51+AW52+AW53+SUM(AW55:AW60)</f>
        <v>1670000</v>
      </c>
      <c r="AX50" s="317">
        <f t="shared" ref="AX50" si="255">AX51+AX52+AX53+SUM(AX55:AX60)</f>
        <v>1515000</v>
      </c>
      <c r="AY50" s="317">
        <f t="shared" ref="AY50:AZ50" si="256">AY51+AY52+AY53+SUM(AY55:AY60)</f>
        <v>1670000</v>
      </c>
      <c r="AZ50" s="371">
        <f t="shared" si="256"/>
        <v>1765000</v>
      </c>
      <c r="BA50" s="317">
        <f t="shared" ref="BA50" si="257">BA51+BA52+BA53+SUM(BA55:BA60)</f>
        <v>1765000</v>
      </c>
      <c r="BB50" s="317">
        <f t="shared" ref="BB50" si="258">BB51+BB52+BB53+SUM(BB55:BB60)</f>
        <v>1765000</v>
      </c>
      <c r="BC50" s="317">
        <f t="shared" ref="BC50" si="259">BC51+BC52+BC53+SUM(BC55:BC60)</f>
        <v>1765000</v>
      </c>
      <c r="BD50" s="317">
        <f t="shared" ref="BD50" si="260">BD51+BD52+BD53+SUM(BD55:BD60)</f>
        <v>1765000</v>
      </c>
      <c r="BE50" s="317">
        <f t="shared" ref="BE50" si="261">BE51+BE52+BE53+SUM(BE55:BE60)</f>
        <v>1765000</v>
      </c>
      <c r="BF50" s="317">
        <f t="shared" ref="BF50" si="262">BF51+BF52+BF53+SUM(BF55:BF60)</f>
        <v>1765000</v>
      </c>
      <c r="BG50" s="317">
        <f t="shared" ref="BG50" si="263">BG51+BG52+BG53+SUM(BG55:BG60)</f>
        <v>1765000</v>
      </c>
      <c r="BH50" s="317">
        <f t="shared" ref="BH50" si="264">BH51+BH52+BH53+SUM(BH55:BH60)</f>
        <v>1765000</v>
      </c>
      <c r="BI50" s="317">
        <f t="shared" ref="BI50" si="265">BI51+BI52+BI53+SUM(BI55:BI60)</f>
        <v>1765000</v>
      </c>
      <c r="BJ50" s="317">
        <f t="shared" ref="BJ50" si="266">BJ51+BJ52+BJ53+SUM(BJ55:BJ60)</f>
        <v>1765000</v>
      </c>
      <c r="BK50" s="317">
        <f t="shared" ref="BK50" si="267">BK51+BK52+BK53+SUM(BK55:BK60)</f>
        <v>1765000</v>
      </c>
      <c r="BL50" s="60">
        <f t="shared" ref="BL50:BL60" si="268">SUM(D50:O50)</f>
        <v>3570500</v>
      </c>
      <c r="BM50" s="90">
        <f t="shared" ref="BM50:BM60" si="269">SUM(P50:AA50)</f>
        <v>10118400</v>
      </c>
      <c r="BN50" s="91">
        <f t="shared" ref="BN50:BN60" si="270">SUM(AB50:AM50)</f>
        <v>16627800</v>
      </c>
      <c r="BO50" s="91">
        <f t="shared" ref="BO50:BO60" si="271">SUM(AN50:AY50)</f>
        <v>18713500</v>
      </c>
      <c r="BP50" s="91">
        <f>SUM(AZ50:BK50)</f>
        <v>21180000</v>
      </c>
      <c r="BQ50" s="58">
        <f>BP50+BO50+BN50+BM50+BL50</f>
        <v>70210200</v>
      </c>
    </row>
    <row r="51" spans="1:69" ht="12.75" customHeight="1" outlineLevel="2" x14ac:dyDescent="0.25">
      <c r="A51" s="126" t="s">
        <v>150</v>
      </c>
      <c r="B51" s="272" t="s">
        <v>154</v>
      </c>
      <c r="C51" s="127"/>
      <c r="D51" s="374">
        <v>100000</v>
      </c>
      <c r="E51" s="295">
        <v>100000</v>
      </c>
      <c r="F51" s="295">
        <v>100000</v>
      </c>
      <c r="G51" s="295">
        <v>100000</v>
      </c>
      <c r="H51" s="295">
        <v>100000</v>
      </c>
      <c r="I51" s="295">
        <v>100000</v>
      </c>
      <c r="J51" s="295">
        <v>100000</v>
      </c>
      <c r="K51" s="295">
        <v>100000</v>
      </c>
      <c r="L51" s="295">
        <v>200000</v>
      </c>
      <c r="M51" s="295">
        <v>200000</v>
      </c>
      <c r="N51" s="295">
        <v>200000</v>
      </c>
      <c r="O51" s="295">
        <v>200000</v>
      </c>
      <c r="P51" s="374">
        <v>300000</v>
      </c>
      <c r="Q51" s="295">
        <v>300000</v>
      </c>
      <c r="R51" s="295">
        <v>300000</v>
      </c>
      <c r="S51" s="295">
        <v>300000</v>
      </c>
      <c r="T51" s="295">
        <v>300000</v>
      </c>
      <c r="U51" s="295">
        <v>300000</v>
      </c>
      <c r="V51" s="295">
        <v>300000</v>
      </c>
      <c r="W51" s="295">
        <v>300000</v>
      </c>
      <c r="X51" s="295">
        <v>400000</v>
      </c>
      <c r="Y51" s="295">
        <v>400000</v>
      </c>
      <c r="Z51" s="295">
        <v>400000</v>
      </c>
      <c r="AA51" s="295">
        <v>400000</v>
      </c>
      <c r="AB51" s="374">
        <v>500000</v>
      </c>
      <c r="AC51" s="295">
        <v>500000</v>
      </c>
      <c r="AD51" s="295">
        <v>500000</v>
      </c>
      <c r="AE51" s="295">
        <v>500000</v>
      </c>
      <c r="AF51" s="295">
        <v>500000</v>
      </c>
      <c r="AG51" s="295">
        <v>500000</v>
      </c>
      <c r="AH51" s="295">
        <v>500000</v>
      </c>
      <c r="AI51" s="295">
        <v>500000</v>
      </c>
      <c r="AJ51" s="295">
        <v>500000</v>
      </c>
      <c r="AK51" s="295">
        <v>500000</v>
      </c>
      <c r="AL51" s="295">
        <v>500000</v>
      </c>
      <c r="AM51" s="295">
        <v>500000</v>
      </c>
      <c r="AN51" s="374">
        <v>500000</v>
      </c>
      <c r="AO51" s="295">
        <v>500000</v>
      </c>
      <c r="AP51" s="295">
        <v>500000</v>
      </c>
      <c r="AQ51" s="295">
        <v>500000</v>
      </c>
      <c r="AR51" s="295">
        <v>500000</v>
      </c>
      <c r="AS51" s="295">
        <v>500000</v>
      </c>
      <c r="AT51" s="295">
        <v>500000</v>
      </c>
      <c r="AU51" s="295">
        <v>500000</v>
      </c>
      <c r="AV51" s="295">
        <v>500000</v>
      </c>
      <c r="AW51" s="295">
        <v>500000</v>
      </c>
      <c r="AX51" s="295">
        <v>500000</v>
      </c>
      <c r="AY51" s="295">
        <v>500000</v>
      </c>
      <c r="AZ51" s="374">
        <v>500000</v>
      </c>
      <c r="BA51" s="295">
        <v>500000</v>
      </c>
      <c r="BB51" s="295">
        <v>500000</v>
      </c>
      <c r="BC51" s="295">
        <v>500000</v>
      </c>
      <c r="BD51" s="295">
        <v>500000</v>
      </c>
      <c r="BE51" s="295">
        <v>500000</v>
      </c>
      <c r="BF51" s="295">
        <v>500000</v>
      </c>
      <c r="BG51" s="295">
        <v>500000</v>
      </c>
      <c r="BH51" s="295">
        <v>500000</v>
      </c>
      <c r="BI51" s="295">
        <v>500000</v>
      </c>
      <c r="BJ51" s="295">
        <v>500000</v>
      </c>
      <c r="BK51" s="295">
        <v>500000</v>
      </c>
      <c r="BL51" s="72">
        <f t="shared" si="268"/>
        <v>1600000</v>
      </c>
      <c r="BM51" s="85">
        <f t="shared" si="269"/>
        <v>4000000</v>
      </c>
      <c r="BN51" s="86">
        <f t="shared" si="270"/>
        <v>6000000</v>
      </c>
      <c r="BO51" s="87">
        <f t="shared" si="271"/>
        <v>6000000</v>
      </c>
      <c r="BP51" s="87">
        <f t="shared" ref="BP51:BP60" si="272">SUM(AZ51:BK51)</f>
        <v>6000000</v>
      </c>
      <c r="BQ51" s="87"/>
    </row>
    <row r="52" spans="1:69" ht="12.75" customHeight="1" outlineLevel="3" x14ac:dyDescent="0.25">
      <c r="A52" s="126" t="s">
        <v>150</v>
      </c>
      <c r="B52" s="272" t="s">
        <v>155</v>
      </c>
      <c r="C52" s="127"/>
      <c r="D52" s="374">
        <v>10000</v>
      </c>
      <c r="E52" s="324">
        <v>10000</v>
      </c>
      <c r="F52" s="295">
        <v>10000</v>
      </c>
      <c r="G52" s="295">
        <v>10000</v>
      </c>
      <c r="H52" s="295">
        <v>40000</v>
      </c>
      <c r="I52" s="295">
        <v>70000</v>
      </c>
      <c r="J52" s="295">
        <v>70000</v>
      </c>
      <c r="K52" s="295">
        <v>70000</v>
      </c>
      <c r="L52" s="295">
        <v>70000</v>
      </c>
      <c r="M52" s="295">
        <v>70000</v>
      </c>
      <c r="N52" s="295">
        <v>70000</v>
      </c>
      <c r="O52" s="295">
        <v>70000</v>
      </c>
      <c r="P52" s="374">
        <v>70000</v>
      </c>
      <c r="Q52" s="295">
        <v>70000</v>
      </c>
      <c r="R52" s="295">
        <v>70000</v>
      </c>
      <c r="S52" s="295">
        <v>70000</v>
      </c>
      <c r="T52" s="295">
        <v>70000</v>
      </c>
      <c r="U52" s="295">
        <v>70000</v>
      </c>
      <c r="V52" s="295">
        <v>70000</v>
      </c>
      <c r="W52" s="295">
        <v>70000</v>
      </c>
      <c r="X52" s="295">
        <v>70000</v>
      </c>
      <c r="Y52" s="295">
        <v>70000</v>
      </c>
      <c r="Z52" s="295">
        <v>70000</v>
      </c>
      <c r="AA52" s="295">
        <v>70000</v>
      </c>
      <c r="AB52" s="374">
        <v>80000</v>
      </c>
      <c r="AC52" s="295">
        <v>80000</v>
      </c>
      <c r="AD52" s="295">
        <v>80000</v>
      </c>
      <c r="AE52" s="295">
        <v>80000</v>
      </c>
      <c r="AF52" s="295">
        <v>80000</v>
      </c>
      <c r="AG52" s="295">
        <v>80000</v>
      </c>
      <c r="AH52" s="295">
        <v>160000</v>
      </c>
      <c r="AI52" s="295">
        <v>160000</v>
      </c>
      <c r="AJ52" s="295">
        <v>160000</v>
      </c>
      <c r="AK52" s="295">
        <v>160000</v>
      </c>
      <c r="AL52" s="295">
        <v>160000</v>
      </c>
      <c r="AM52" s="295">
        <v>160000</v>
      </c>
      <c r="AN52" s="374">
        <v>240000</v>
      </c>
      <c r="AO52" s="295">
        <v>240000</v>
      </c>
      <c r="AP52" s="295">
        <v>240000</v>
      </c>
      <c r="AQ52" s="295">
        <v>240000</v>
      </c>
      <c r="AR52" s="295">
        <v>240000</v>
      </c>
      <c r="AS52" s="295">
        <v>240000</v>
      </c>
      <c r="AT52" s="295">
        <v>240000</v>
      </c>
      <c r="AU52" s="295">
        <v>240000</v>
      </c>
      <c r="AV52" s="295">
        <v>240000</v>
      </c>
      <c r="AW52" s="295">
        <v>240000</v>
      </c>
      <c r="AX52" s="295">
        <v>240000</v>
      </c>
      <c r="AY52" s="295">
        <v>240000</v>
      </c>
      <c r="AZ52" s="374">
        <v>300000</v>
      </c>
      <c r="BA52" s="295">
        <v>300000</v>
      </c>
      <c r="BB52" s="295">
        <v>300000</v>
      </c>
      <c r="BC52" s="295">
        <v>300000</v>
      </c>
      <c r="BD52" s="295">
        <v>300000</v>
      </c>
      <c r="BE52" s="295">
        <v>300000</v>
      </c>
      <c r="BF52" s="295">
        <v>300000</v>
      </c>
      <c r="BG52" s="295">
        <v>300000</v>
      </c>
      <c r="BH52" s="295">
        <v>300000</v>
      </c>
      <c r="BI52" s="295">
        <v>300000</v>
      </c>
      <c r="BJ52" s="295">
        <v>300000</v>
      </c>
      <c r="BK52" s="295">
        <v>300000</v>
      </c>
      <c r="BL52" s="72">
        <f t="shared" si="268"/>
        <v>570000</v>
      </c>
      <c r="BM52" s="85">
        <f t="shared" si="269"/>
        <v>840000</v>
      </c>
      <c r="BN52" s="86">
        <f t="shared" si="270"/>
        <v>1440000</v>
      </c>
      <c r="BO52" s="87">
        <f t="shared" si="271"/>
        <v>2880000</v>
      </c>
      <c r="BP52" s="87">
        <f t="shared" si="272"/>
        <v>3600000</v>
      </c>
      <c r="BQ52" s="87"/>
    </row>
    <row r="53" spans="1:69" s="245" customFormat="1" ht="12.75" customHeight="1" outlineLevel="3" x14ac:dyDescent="0.25">
      <c r="A53" s="126" t="s">
        <v>150</v>
      </c>
      <c r="B53" s="272" t="s">
        <v>156</v>
      </c>
      <c r="C53" s="142">
        <v>60000</v>
      </c>
      <c r="D53" s="374">
        <f>$C$53*D54</f>
        <v>0</v>
      </c>
      <c r="E53" s="295">
        <f t="shared" ref="E53:L53" si="273">$C$53*E54</f>
        <v>0</v>
      </c>
      <c r="F53" s="295">
        <f t="shared" si="273"/>
        <v>0</v>
      </c>
      <c r="G53" s="295">
        <f t="shared" si="273"/>
        <v>0</v>
      </c>
      <c r="H53" s="295">
        <f t="shared" si="273"/>
        <v>0</v>
      </c>
      <c r="I53" s="295">
        <f t="shared" si="273"/>
        <v>0</v>
      </c>
      <c r="J53" s="295">
        <f t="shared" si="273"/>
        <v>0</v>
      </c>
      <c r="K53" s="295">
        <f t="shared" si="273"/>
        <v>60000</v>
      </c>
      <c r="L53" s="295">
        <f t="shared" si="273"/>
        <v>60000</v>
      </c>
      <c r="M53" s="295">
        <f t="shared" ref="M53" si="274">$C$53*M54</f>
        <v>120000</v>
      </c>
      <c r="N53" s="295">
        <f t="shared" ref="N53" si="275">$C$53*N54</f>
        <v>120000</v>
      </c>
      <c r="O53" s="295">
        <f t="shared" ref="O53" si="276">$C$53*O54</f>
        <v>180000</v>
      </c>
      <c r="P53" s="374">
        <f t="shared" ref="P53" si="277">$C$53*P54</f>
        <v>180000</v>
      </c>
      <c r="Q53" s="295">
        <f t="shared" ref="Q53" si="278">$C$53*Q54</f>
        <v>180000</v>
      </c>
      <c r="R53" s="295">
        <f t="shared" ref="R53" si="279">$C$53*R54</f>
        <v>180000</v>
      </c>
      <c r="S53" s="295">
        <f t="shared" ref="S53" si="280">$C$53*S54</f>
        <v>180000</v>
      </c>
      <c r="T53" s="295">
        <f t="shared" ref="T53" si="281">$C$53*T54</f>
        <v>180000</v>
      </c>
      <c r="U53" s="295">
        <f t="shared" ref="U53:V53" si="282">$C$53*U54</f>
        <v>180000</v>
      </c>
      <c r="V53" s="295">
        <f t="shared" si="282"/>
        <v>180000</v>
      </c>
      <c r="W53" s="295">
        <f t="shared" ref="W53" si="283">$C$53*W54</f>
        <v>240000</v>
      </c>
      <c r="X53" s="295">
        <f t="shared" ref="X53" si="284">$C$53*X54</f>
        <v>240000</v>
      </c>
      <c r="Y53" s="295">
        <f t="shared" ref="Y53" si="285">$C$53*Y54</f>
        <v>240000</v>
      </c>
      <c r="Z53" s="295">
        <f t="shared" ref="Z53" si="286">$C$53*Z54</f>
        <v>240000</v>
      </c>
      <c r="AA53" s="295">
        <f t="shared" ref="AA53:BJ53" si="287">$C$53*AA54</f>
        <v>240000</v>
      </c>
      <c r="AB53" s="374">
        <f t="shared" si="287"/>
        <v>300000</v>
      </c>
      <c r="AC53" s="295">
        <f t="shared" si="287"/>
        <v>300000</v>
      </c>
      <c r="AD53" s="295">
        <f t="shared" si="287"/>
        <v>300000</v>
      </c>
      <c r="AE53" s="295">
        <f t="shared" si="287"/>
        <v>420000</v>
      </c>
      <c r="AF53" s="295">
        <f t="shared" si="287"/>
        <v>420000</v>
      </c>
      <c r="AG53" s="295">
        <f t="shared" si="287"/>
        <v>420000</v>
      </c>
      <c r="AH53" s="295">
        <f t="shared" si="287"/>
        <v>420000</v>
      </c>
      <c r="AI53" s="295">
        <f t="shared" si="287"/>
        <v>420000</v>
      </c>
      <c r="AJ53" s="295">
        <f t="shared" si="287"/>
        <v>420000</v>
      </c>
      <c r="AK53" s="295">
        <f t="shared" si="287"/>
        <v>420000</v>
      </c>
      <c r="AL53" s="295">
        <f t="shared" si="287"/>
        <v>480000</v>
      </c>
      <c r="AM53" s="295">
        <f t="shared" si="287"/>
        <v>480000</v>
      </c>
      <c r="AN53" s="374">
        <f t="shared" si="287"/>
        <v>480000</v>
      </c>
      <c r="AO53" s="295">
        <f t="shared" si="287"/>
        <v>480000</v>
      </c>
      <c r="AP53" s="295">
        <f t="shared" si="287"/>
        <v>480000</v>
      </c>
      <c r="AQ53" s="295">
        <f t="shared" si="287"/>
        <v>540000</v>
      </c>
      <c r="AR53" s="295">
        <f t="shared" si="287"/>
        <v>540000</v>
      </c>
      <c r="AS53" s="295">
        <f t="shared" si="287"/>
        <v>540000</v>
      </c>
      <c r="AT53" s="295">
        <f t="shared" si="287"/>
        <v>540000</v>
      </c>
      <c r="AU53" s="295">
        <f t="shared" si="287"/>
        <v>540000</v>
      </c>
      <c r="AV53" s="295">
        <f t="shared" si="287"/>
        <v>540000</v>
      </c>
      <c r="AW53" s="295">
        <f t="shared" si="287"/>
        <v>600000</v>
      </c>
      <c r="AX53" s="295">
        <f t="shared" si="287"/>
        <v>600000</v>
      </c>
      <c r="AY53" s="295">
        <f t="shared" si="287"/>
        <v>600000</v>
      </c>
      <c r="AZ53" s="374">
        <f t="shared" si="287"/>
        <v>600000</v>
      </c>
      <c r="BA53" s="295">
        <f t="shared" si="287"/>
        <v>600000</v>
      </c>
      <c r="BB53" s="295">
        <f t="shared" si="287"/>
        <v>600000</v>
      </c>
      <c r="BC53" s="295">
        <f t="shared" si="287"/>
        <v>600000</v>
      </c>
      <c r="BD53" s="295">
        <f t="shared" si="287"/>
        <v>600000</v>
      </c>
      <c r="BE53" s="295">
        <f t="shared" si="287"/>
        <v>600000</v>
      </c>
      <c r="BF53" s="295">
        <f t="shared" si="287"/>
        <v>600000</v>
      </c>
      <c r="BG53" s="295">
        <f t="shared" si="287"/>
        <v>600000</v>
      </c>
      <c r="BH53" s="295">
        <f t="shared" si="287"/>
        <v>600000</v>
      </c>
      <c r="BI53" s="295">
        <f t="shared" si="287"/>
        <v>600000</v>
      </c>
      <c r="BJ53" s="295">
        <f t="shared" si="287"/>
        <v>600000</v>
      </c>
      <c r="BK53" s="295">
        <f>$C$53*BK54</f>
        <v>600000</v>
      </c>
      <c r="BL53" s="72"/>
      <c r="BM53" s="85"/>
      <c r="BN53" s="86"/>
      <c r="BO53" s="87"/>
      <c r="BP53" s="87"/>
      <c r="BQ53" s="87"/>
    </row>
    <row r="54" spans="1:69" s="245" customFormat="1" ht="12.75" customHeight="1" outlineLevel="3" x14ac:dyDescent="0.25">
      <c r="A54" s="126" t="s">
        <v>150</v>
      </c>
      <c r="B54" s="272" t="s">
        <v>137</v>
      </c>
      <c r="C54" s="142"/>
      <c r="D54" s="374">
        <v>0</v>
      </c>
      <c r="E54" s="295">
        <v>0</v>
      </c>
      <c r="F54" s="295">
        <v>0</v>
      </c>
      <c r="G54" s="295">
        <v>0</v>
      </c>
      <c r="H54" s="295">
        <v>0</v>
      </c>
      <c r="I54" s="295">
        <v>0</v>
      </c>
      <c r="J54" s="295">
        <v>0</v>
      </c>
      <c r="K54" s="295">
        <v>1</v>
      </c>
      <c r="L54" s="295">
        <v>1</v>
      </c>
      <c r="M54" s="295">
        <v>2</v>
      </c>
      <c r="N54" s="295">
        <v>2</v>
      </c>
      <c r="O54" s="295">
        <v>3</v>
      </c>
      <c r="P54" s="374">
        <v>3</v>
      </c>
      <c r="Q54" s="295">
        <v>3</v>
      </c>
      <c r="R54" s="295">
        <v>3</v>
      </c>
      <c r="S54" s="295">
        <v>3</v>
      </c>
      <c r="T54" s="295">
        <v>3</v>
      </c>
      <c r="U54" s="295">
        <v>3</v>
      </c>
      <c r="V54" s="295">
        <v>3</v>
      </c>
      <c r="W54" s="295">
        <v>4</v>
      </c>
      <c r="X54" s="295">
        <v>4</v>
      </c>
      <c r="Y54" s="295">
        <v>4</v>
      </c>
      <c r="Z54" s="295">
        <v>4</v>
      </c>
      <c r="AA54" s="295">
        <v>4</v>
      </c>
      <c r="AB54" s="374">
        <v>5</v>
      </c>
      <c r="AC54" s="295">
        <v>5</v>
      </c>
      <c r="AD54" s="295">
        <v>5</v>
      </c>
      <c r="AE54" s="295">
        <v>7</v>
      </c>
      <c r="AF54" s="295">
        <v>7</v>
      </c>
      <c r="AG54" s="295">
        <v>7</v>
      </c>
      <c r="AH54" s="295">
        <v>7</v>
      </c>
      <c r="AI54" s="295">
        <v>7</v>
      </c>
      <c r="AJ54" s="295">
        <v>7</v>
      </c>
      <c r="AK54" s="295">
        <v>7</v>
      </c>
      <c r="AL54" s="295">
        <v>8</v>
      </c>
      <c r="AM54" s="295">
        <v>8</v>
      </c>
      <c r="AN54" s="374">
        <v>8</v>
      </c>
      <c r="AO54" s="295">
        <v>8</v>
      </c>
      <c r="AP54" s="295">
        <v>8</v>
      </c>
      <c r="AQ54" s="295">
        <v>9</v>
      </c>
      <c r="AR54" s="295">
        <v>9</v>
      </c>
      <c r="AS54" s="295">
        <v>9</v>
      </c>
      <c r="AT54" s="295">
        <v>9</v>
      </c>
      <c r="AU54" s="295">
        <v>9</v>
      </c>
      <c r="AV54" s="295">
        <v>9</v>
      </c>
      <c r="AW54" s="295">
        <v>10</v>
      </c>
      <c r="AX54" s="295">
        <v>10</v>
      </c>
      <c r="AY54" s="295">
        <v>10</v>
      </c>
      <c r="AZ54" s="428">
        <v>10</v>
      </c>
      <c r="BA54" s="128">
        <v>10</v>
      </c>
      <c r="BB54" s="128">
        <v>10</v>
      </c>
      <c r="BC54" s="128">
        <v>10</v>
      </c>
      <c r="BD54" s="128">
        <v>10</v>
      </c>
      <c r="BE54" s="128">
        <v>10</v>
      </c>
      <c r="BF54" s="128">
        <v>10</v>
      </c>
      <c r="BG54" s="128">
        <v>10</v>
      </c>
      <c r="BH54" s="128">
        <v>10</v>
      </c>
      <c r="BI54" s="128">
        <v>10</v>
      </c>
      <c r="BJ54" s="128">
        <v>10</v>
      </c>
      <c r="BK54" s="128">
        <v>10</v>
      </c>
      <c r="BL54" s="72"/>
      <c r="BM54" s="85"/>
      <c r="BN54" s="86"/>
      <c r="BO54" s="87"/>
      <c r="BP54" s="87"/>
      <c r="BQ54" s="87"/>
    </row>
    <row r="55" spans="1:69" ht="12.75" customHeight="1" outlineLevel="3" x14ac:dyDescent="0.25">
      <c r="A55" s="23"/>
      <c r="B55" s="109" t="s">
        <v>27</v>
      </c>
      <c r="C55" s="142">
        <v>50000</v>
      </c>
      <c r="D55" s="374">
        <v>0</v>
      </c>
      <c r="E55" s="295">
        <v>0</v>
      </c>
      <c r="F55" s="295">
        <v>0</v>
      </c>
      <c r="G55" s="295">
        <v>0</v>
      </c>
      <c r="H55" s="295">
        <v>0</v>
      </c>
      <c r="I55" s="295">
        <v>0</v>
      </c>
      <c r="J55" s="295">
        <v>0</v>
      </c>
      <c r="K55" s="295">
        <f t="shared" ref="K55:O55" si="288">$C$55</f>
        <v>50000</v>
      </c>
      <c r="L55" s="295">
        <f t="shared" si="288"/>
        <v>50000</v>
      </c>
      <c r="M55" s="295">
        <f t="shared" si="288"/>
        <v>50000</v>
      </c>
      <c r="N55" s="295">
        <f t="shared" si="288"/>
        <v>50000</v>
      </c>
      <c r="O55" s="295">
        <f t="shared" si="288"/>
        <v>50000</v>
      </c>
      <c r="P55" s="374">
        <f>$C$55*1.1</f>
        <v>55000.000000000007</v>
      </c>
      <c r="Q55" s="295">
        <f t="shared" ref="Q55:AA55" si="289">$C$55*1.1</f>
        <v>55000.000000000007</v>
      </c>
      <c r="R55" s="295">
        <f t="shared" si="289"/>
        <v>55000.000000000007</v>
      </c>
      <c r="S55" s="295">
        <f t="shared" si="289"/>
        <v>55000.000000000007</v>
      </c>
      <c r="T55" s="295">
        <f t="shared" si="289"/>
        <v>55000.000000000007</v>
      </c>
      <c r="U55" s="295">
        <f t="shared" si="289"/>
        <v>55000.000000000007</v>
      </c>
      <c r="V55" s="295">
        <f t="shared" si="289"/>
        <v>55000.000000000007</v>
      </c>
      <c r="W55" s="295">
        <f t="shared" si="289"/>
        <v>55000.000000000007</v>
      </c>
      <c r="X55" s="295">
        <f t="shared" si="289"/>
        <v>55000.000000000007</v>
      </c>
      <c r="Y55" s="295">
        <f t="shared" si="289"/>
        <v>55000.000000000007</v>
      </c>
      <c r="Z55" s="295">
        <f t="shared" si="289"/>
        <v>55000.000000000007</v>
      </c>
      <c r="AA55" s="295">
        <f t="shared" si="289"/>
        <v>55000.000000000007</v>
      </c>
      <c r="AB55" s="374">
        <f>$C$55*1.2</f>
        <v>60000</v>
      </c>
      <c r="AC55" s="295">
        <f t="shared" ref="AC55:AM55" si="290">$C$55*1.2</f>
        <v>60000</v>
      </c>
      <c r="AD55" s="295">
        <f t="shared" si="290"/>
        <v>60000</v>
      </c>
      <c r="AE55" s="295">
        <f t="shared" si="290"/>
        <v>60000</v>
      </c>
      <c r="AF55" s="295">
        <f t="shared" si="290"/>
        <v>60000</v>
      </c>
      <c r="AG55" s="295">
        <f t="shared" si="290"/>
        <v>60000</v>
      </c>
      <c r="AH55" s="295">
        <f t="shared" si="290"/>
        <v>60000</v>
      </c>
      <c r="AI55" s="295">
        <f t="shared" si="290"/>
        <v>60000</v>
      </c>
      <c r="AJ55" s="295">
        <f t="shared" si="290"/>
        <v>60000</v>
      </c>
      <c r="AK55" s="295">
        <f t="shared" si="290"/>
        <v>60000</v>
      </c>
      <c r="AL55" s="295">
        <f t="shared" si="290"/>
        <v>60000</v>
      </c>
      <c r="AM55" s="295">
        <f t="shared" si="290"/>
        <v>60000</v>
      </c>
      <c r="AN55" s="374">
        <f>$C$55*1.3</f>
        <v>65000</v>
      </c>
      <c r="AO55" s="295">
        <f t="shared" ref="AO55:AY55" si="291">$C$55*1.3</f>
        <v>65000</v>
      </c>
      <c r="AP55" s="295">
        <f t="shared" si="291"/>
        <v>65000</v>
      </c>
      <c r="AQ55" s="295">
        <f t="shared" si="291"/>
        <v>65000</v>
      </c>
      <c r="AR55" s="295">
        <f t="shared" si="291"/>
        <v>65000</v>
      </c>
      <c r="AS55" s="295">
        <f t="shared" si="291"/>
        <v>65000</v>
      </c>
      <c r="AT55" s="295">
        <f t="shared" si="291"/>
        <v>65000</v>
      </c>
      <c r="AU55" s="295">
        <f t="shared" si="291"/>
        <v>65000</v>
      </c>
      <c r="AV55" s="295">
        <f t="shared" si="291"/>
        <v>65000</v>
      </c>
      <c r="AW55" s="295">
        <f t="shared" si="291"/>
        <v>65000</v>
      </c>
      <c r="AX55" s="295">
        <f t="shared" si="291"/>
        <v>65000</v>
      </c>
      <c r="AY55" s="295">
        <f t="shared" si="291"/>
        <v>65000</v>
      </c>
      <c r="AZ55" s="374">
        <f>$C$55*1.4</f>
        <v>70000</v>
      </c>
      <c r="BA55" s="295">
        <f t="shared" ref="BA55:BK55" si="292">$C$55*1.4</f>
        <v>70000</v>
      </c>
      <c r="BB55" s="295">
        <f t="shared" si="292"/>
        <v>70000</v>
      </c>
      <c r="BC55" s="295">
        <f t="shared" si="292"/>
        <v>70000</v>
      </c>
      <c r="BD55" s="295">
        <f t="shared" si="292"/>
        <v>70000</v>
      </c>
      <c r="BE55" s="295">
        <f t="shared" si="292"/>
        <v>70000</v>
      </c>
      <c r="BF55" s="295">
        <f t="shared" si="292"/>
        <v>70000</v>
      </c>
      <c r="BG55" s="295">
        <f t="shared" si="292"/>
        <v>70000</v>
      </c>
      <c r="BH55" s="295">
        <f t="shared" si="292"/>
        <v>70000</v>
      </c>
      <c r="BI55" s="295">
        <f t="shared" si="292"/>
        <v>70000</v>
      </c>
      <c r="BJ55" s="295">
        <f t="shared" si="292"/>
        <v>70000</v>
      </c>
      <c r="BK55" s="295">
        <f t="shared" si="292"/>
        <v>70000</v>
      </c>
      <c r="BL55" s="72">
        <f t="shared" si="268"/>
        <v>250000</v>
      </c>
      <c r="BM55" s="85">
        <f t="shared" si="269"/>
        <v>660000.00000000012</v>
      </c>
      <c r="BN55" s="86">
        <f t="shared" si="270"/>
        <v>720000</v>
      </c>
      <c r="BO55" s="87">
        <f t="shared" si="271"/>
        <v>780000</v>
      </c>
      <c r="BP55" s="87">
        <f t="shared" si="272"/>
        <v>840000</v>
      </c>
      <c r="BQ55" s="87"/>
    </row>
    <row r="56" spans="1:69" ht="12.75" customHeight="1" outlineLevel="3" x14ac:dyDescent="0.25">
      <c r="A56" s="23"/>
      <c r="B56" s="109" t="s">
        <v>168</v>
      </c>
      <c r="C56" s="129"/>
      <c r="D56" s="374">
        <v>0</v>
      </c>
      <c r="E56" s="295">
        <v>0</v>
      </c>
      <c r="F56" s="295">
        <v>0</v>
      </c>
      <c r="G56" s="295">
        <v>0</v>
      </c>
      <c r="H56" s="295">
        <v>100000</v>
      </c>
      <c r="I56" s="295">
        <v>0</v>
      </c>
      <c r="J56" s="295">
        <v>0</v>
      </c>
      <c r="K56" s="295">
        <v>70000</v>
      </c>
      <c r="L56" s="295">
        <v>70000</v>
      </c>
      <c r="M56" s="295">
        <v>70000</v>
      </c>
      <c r="N56" s="295">
        <v>70000</v>
      </c>
      <c r="O56" s="295">
        <v>70000</v>
      </c>
      <c r="P56" s="374">
        <v>70000</v>
      </c>
      <c r="Q56" s="295">
        <v>70000</v>
      </c>
      <c r="R56" s="295">
        <v>70000</v>
      </c>
      <c r="S56" s="295">
        <v>70000</v>
      </c>
      <c r="T56" s="295">
        <v>70000</v>
      </c>
      <c r="U56" s="295">
        <v>70000</v>
      </c>
      <c r="V56" s="295">
        <v>70000</v>
      </c>
      <c r="W56" s="295">
        <v>140000</v>
      </c>
      <c r="X56" s="295">
        <v>140000</v>
      </c>
      <c r="Y56" s="295">
        <v>140000</v>
      </c>
      <c r="Z56" s="295">
        <v>140000</v>
      </c>
      <c r="AA56" s="295">
        <v>140000</v>
      </c>
      <c r="AB56" s="374">
        <v>0</v>
      </c>
      <c r="AC56" s="295">
        <v>0</v>
      </c>
      <c r="AD56" s="295">
        <v>0</v>
      </c>
      <c r="AE56" s="295">
        <v>0</v>
      </c>
      <c r="AF56" s="295">
        <v>0</v>
      </c>
      <c r="AG56" s="295">
        <v>0</v>
      </c>
      <c r="AH56" s="295">
        <v>0</v>
      </c>
      <c r="AI56" s="295">
        <v>0</v>
      </c>
      <c r="AJ56" s="295">
        <v>0</v>
      </c>
      <c r="AK56" s="295">
        <v>0</v>
      </c>
      <c r="AL56" s="295">
        <v>0</v>
      </c>
      <c r="AM56" s="295">
        <v>0</v>
      </c>
      <c r="AN56" s="374">
        <v>0</v>
      </c>
      <c r="AO56" s="295">
        <v>0</v>
      </c>
      <c r="AP56" s="295">
        <v>0</v>
      </c>
      <c r="AQ56" s="295">
        <v>0</v>
      </c>
      <c r="AR56" s="295">
        <v>0</v>
      </c>
      <c r="AS56" s="295">
        <v>0</v>
      </c>
      <c r="AT56" s="295">
        <v>0</v>
      </c>
      <c r="AU56" s="295">
        <v>0</v>
      </c>
      <c r="AV56" s="295">
        <v>0</v>
      </c>
      <c r="AW56" s="295">
        <v>0</v>
      </c>
      <c r="AX56" s="295">
        <v>0</v>
      </c>
      <c r="AY56" s="295">
        <v>0</v>
      </c>
      <c r="AZ56" s="374">
        <v>0</v>
      </c>
      <c r="BA56" s="295">
        <v>0</v>
      </c>
      <c r="BB56" s="295">
        <v>0</v>
      </c>
      <c r="BC56" s="295">
        <v>0</v>
      </c>
      <c r="BD56" s="295">
        <v>0</v>
      </c>
      <c r="BE56" s="295">
        <v>0</v>
      </c>
      <c r="BF56" s="295">
        <v>0</v>
      </c>
      <c r="BG56" s="295">
        <v>0</v>
      </c>
      <c r="BH56" s="295">
        <v>0</v>
      </c>
      <c r="BI56" s="295">
        <v>0</v>
      </c>
      <c r="BJ56" s="295">
        <v>0</v>
      </c>
      <c r="BK56" s="295">
        <v>0</v>
      </c>
      <c r="BL56" s="72">
        <f t="shared" si="268"/>
        <v>450000</v>
      </c>
      <c r="BM56" s="85">
        <f t="shared" si="269"/>
        <v>1190000</v>
      </c>
      <c r="BN56" s="86">
        <f t="shared" si="270"/>
        <v>0</v>
      </c>
      <c r="BO56" s="87">
        <f t="shared" si="271"/>
        <v>0</v>
      </c>
      <c r="BP56" s="87">
        <f t="shared" si="272"/>
        <v>0</v>
      </c>
      <c r="BQ56" s="87"/>
    </row>
    <row r="57" spans="1:69" s="286" customFormat="1" ht="12.75" customHeight="1" outlineLevel="3" x14ac:dyDescent="0.25">
      <c r="A57" s="287" t="s">
        <v>150</v>
      </c>
      <c r="B57" s="109" t="s">
        <v>169</v>
      </c>
      <c r="C57" s="144"/>
      <c r="D57" s="374">
        <v>0</v>
      </c>
      <c r="E57" s="295">
        <v>0</v>
      </c>
      <c r="F57" s="295">
        <v>0</v>
      </c>
      <c r="G57" s="295">
        <v>0</v>
      </c>
      <c r="H57" s="295">
        <v>0</v>
      </c>
      <c r="I57" s="295">
        <v>0</v>
      </c>
      <c r="J57" s="295">
        <v>0</v>
      </c>
      <c r="K57" s="295">
        <v>0</v>
      </c>
      <c r="L57" s="295">
        <v>0</v>
      </c>
      <c r="M57" s="295">
        <v>0</v>
      </c>
      <c r="N57" s="295">
        <v>0</v>
      </c>
      <c r="O57" s="295">
        <v>0</v>
      </c>
      <c r="P57" s="374">
        <v>0</v>
      </c>
      <c r="Q57" s="295">
        <v>0</v>
      </c>
      <c r="R57" s="295">
        <v>0</v>
      </c>
      <c r="S57" s="295">
        <v>0</v>
      </c>
      <c r="T57" s="295">
        <v>0</v>
      </c>
      <c r="U57" s="295">
        <v>0</v>
      </c>
      <c r="V57" s="295">
        <v>0</v>
      </c>
      <c r="W57" s="295">
        <v>0</v>
      </c>
      <c r="X57" s="295"/>
      <c r="Y57" s="295">
        <v>0</v>
      </c>
      <c r="Z57" s="295">
        <v>0</v>
      </c>
      <c r="AA57" s="295">
        <v>0</v>
      </c>
      <c r="AB57" s="374">
        <v>210000</v>
      </c>
      <c r="AC57" s="295">
        <v>210000</v>
      </c>
      <c r="AD57" s="295">
        <v>210000</v>
      </c>
      <c r="AE57" s="295">
        <v>210000</v>
      </c>
      <c r="AF57" s="295">
        <v>210000</v>
      </c>
      <c r="AG57" s="295">
        <v>210000</v>
      </c>
      <c r="AH57" s="295">
        <v>210000</v>
      </c>
      <c r="AI57" s="295">
        <v>210000</v>
      </c>
      <c r="AJ57" s="295">
        <v>210000</v>
      </c>
      <c r="AK57" s="295">
        <v>210000</v>
      </c>
      <c r="AL57" s="295">
        <v>210000</v>
      </c>
      <c r="AM57" s="295">
        <v>210000</v>
      </c>
      <c r="AN57" s="374">
        <v>250000</v>
      </c>
      <c r="AO57" s="295">
        <v>250000</v>
      </c>
      <c r="AP57" s="295">
        <v>250000</v>
      </c>
      <c r="AQ57" s="295">
        <v>250000</v>
      </c>
      <c r="AR57" s="295">
        <v>250000</v>
      </c>
      <c r="AS57" s="295">
        <v>250000</v>
      </c>
      <c r="AT57" s="295">
        <v>250000</v>
      </c>
      <c r="AU57" s="295">
        <v>250000</v>
      </c>
      <c r="AV57" s="295">
        <v>250000</v>
      </c>
      <c r="AW57" s="295">
        <v>250000</v>
      </c>
      <c r="AX57" s="295">
        <v>250000</v>
      </c>
      <c r="AY57" s="295">
        <v>250000</v>
      </c>
      <c r="AZ57" s="374">
        <v>280000</v>
      </c>
      <c r="BA57" s="295">
        <v>280000</v>
      </c>
      <c r="BB57" s="295">
        <v>280000</v>
      </c>
      <c r="BC57" s="295">
        <v>280000</v>
      </c>
      <c r="BD57" s="295">
        <v>280000</v>
      </c>
      <c r="BE57" s="295">
        <v>280000</v>
      </c>
      <c r="BF57" s="295">
        <v>280000</v>
      </c>
      <c r="BG57" s="295">
        <v>280000</v>
      </c>
      <c r="BH57" s="295">
        <v>280000</v>
      </c>
      <c r="BI57" s="295">
        <v>280000</v>
      </c>
      <c r="BJ57" s="295">
        <v>280000</v>
      </c>
      <c r="BK57" s="295">
        <v>280000</v>
      </c>
      <c r="BL57" s="72"/>
      <c r="BM57" s="85"/>
      <c r="BN57" s="86"/>
      <c r="BO57" s="87"/>
      <c r="BP57" s="87"/>
      <c r="BQ57" s="87"/>
    </row>
    <row r="58" spans="1:69" ht="12.75" customHeight="1" outlineLevel="3" x14ac:dyDescent="0.25">
      <c r="A58" s="23"/>
      <c r="B58" s="109" t="s">
        <v>28</v>
      </c>
      <c r="C58" s="108"/>
      <c r="D58" s="374">
        <v>7500</v>
      </c>
      <c r="E58" s="295">
        <v>7500</v>
      </c>
      <c r="F58" s="295">
        <v>7500</v>
      </c>
      <c r="G58" s="295">
        <v>10000</v>
      </c>
      <c r="H58" s="295">
        <v>10000</v>
      </c>
      <c r="I58" s="295">
        <v>10000</v>
      </c>
      <c r="J58" s="295">
        <v>10000</v>
      </c>
      <c r="K58" s="295">
        <v>10000</v>
      </c>
      <c r="L58" s="295">
        <v>10000</v>
      </c>
      <c r="M58" s="295">
        <v>10000</v>
      </c>
      <c r="N58" s="295">
        <v>10000</v>
      </c>
      <c r="O58" s="295">
        <v>10000</v>
      </c>
      <c r="P58" s="374">
        <v>10000</v>
      </c>
      <c r="Q58" s="295">
        <v>10000</v>
      </c>
      <c r="R58" s="295">
        <v>10000</v>
      </c>
      <c r="S58" s="295">
        <v>10000</v>
      </c>
      <c r="T58" s="295">
        <v>15000</v>
      </c>
      <c r="U58" s="295">
        <v>15000</v>
      </c>
      <c r="V58" s="295">
        <v>15000</v>
      </c>
      <c r="W58" s="295">
        <v>15000</v>
      </c>
      <c r="X58" s="295">
        <v>15000</v>
      </c>
      <c r="Y58" s="295">
        <v>15000</v>
      </c>
      <c r="Z58" s="295">
        <v>15000</v>
      </c>
      <c r="AA58" s="295">
        <v>15000</v>
      </c>
      <c r="AB58" s="374">
        <v>15000</v>
      </c>
      <c r="AC58" s="295">
        <v>15000</v>
      </c>
      <c r="AD58" s="295">
        <v>15000</v>
      </c>
      <c r="AE58" s="295">
        <v>15000</v>
      </c>
      <c r="AF58" s="295">
        <v>15000</v>
      </c>
      <c r="AG58" s="295">
        <v>15000</v>
      </c>
      <c r="AH58" s="295">
        <v>15000</v>
      </c>
      <c r="AI58" s="295">
        <v>15000</v>
      </c>
      <c r="AJ58" s="295">
        <v>15000</v>
      </c>
      <c r="AK58" s="295">
        <v>15000</v>
      </c>
      <c r="AL58" s="295">
        <v>15000</v>
      </c>
      <c r="AM58" s="295">
        <v>15000</v>
      </c>
      <c r="AN58" s="374">
        <v>15000</v>
      </c>
      <c r="AO58" s="295">
        <v>15000</v>
      </c>
      <c r="AP58" s="295">
        <v>15000</v>
      </c>
      <c r="AQ58" s="295">
        <v>15000</v>
      </c>
      <c r="AR58" s="295">
        <v>15000</v>
      </c>
      <c r="AS58" s="295">
        <v>15000</v>
      </c>
      <c r="AT58" s="295">
        <v>20000</v>
      </c>
      <c r="AU58" s="295">
        <v>20000</v>
      </c>
      <c r="AV58" s="295">
        <v>20000</v>
      </c>
      <c r="AW58" s="295">
        <v>20000</v>
      </c>
      <c r="AX58" s="295">
        <v>20000</v>
      </c>
      <c r="AY58" s="295">
        <v>20000</v>
      </c>
      <c r="AZ58" s="374">
        <v>20000</v>
      </c>
      <c r="BA58" s="295">
        <v>20000</v>
      </c>
      <c r="BB58" s="295">
        <v>20000</v>
      </c>
      <c r="BC58" s="295">
        <v>20000</v>
      </c>
      <c r="BD58" s="295">
        <v>20000</v>
      </c>
      <c r="BE58" s="295">
        <v>20000</v>
      </c>
      <c r="BF58" s="295">
        <v>20000</v>
      </c>
      <c r="BG58" s="295">
        <v>20000</v>
      </c>
      <c r="BH58" s="295">
        <v>20000</v>
      </c>
      <c r="BI58" s="295">
        <v>20000</v>
      </c>
      <c r="BJ58" s="295">
        <v>20000</v>
      </c>
      <c r="BK58" s="295">
        <v>20000</v>
      </c>
      <c r="BL58" s="72">
        <f t="shared" si="268"/>
        <v>112500</v>
      </c>
      <c r="BM58" s="85">
        <f t="shared" si="269"/>
        <v>160000</v>
      </c>
      <c r="BN58" s="86">
        <f t="shared" si="270"/>
        <v>180000</v>
      </c>
      <c r="BO58" s="87">
        <f t="shared" si="271"/>
        <v>210000</v>
      </c>
      <c r="BP58" s="87">
        <f t="shared" si="272"/>
        <v>240000</v>
      </c>
      <c r="BQ58" s="87"/>
    </row>
    <row r="59" spans="1:69" ht="12.75" customHeight="1" outlineLevel="3" x14ac:dyDescent="0.25">
      <c r="A59" s="23"/>
      <c r="B59" s="109" t="s">
        <v>29</v>
      </c>
      <c r="C59" s="108"/>
      <c r="D59" s="374">
        <v>0</v>
      </c>
      <c r="E59" s="295">
        <v>0</v>
      </c>
      <c r="F59" s="295">
        <v>0</v>
      </c>
      <c r="G59" s="295">
        <v>0</v>
      </c>
      <c r="H59" s="295">
        <v>0</v>
      </c>
      <c r="I59" s="295">
        <v>0</v>
      </c>
      <c r="J59" s="295">
        <v>0</v>
      </c>
      <c r="K59" s="295">
        <v>0</v>
      </c>
      <c r="L59" s="295">
        <v>12000</v>
      </c>
      <c r="M59" s="295">
        <v>12000</v>
      </c>
      <c r="N59" s="295">
        <v>12000</v>
      </c>
      <c r="O59" s="295">
        <v>12000</v>
      </c>
      <c r="P59" s="374">
        <f>$O$59*1.1</f>
        <v>13200.000000000002</v>
      </c>
      <c r="Q59" s="295">
        <f t="shared" ref="Q59:AA59" si="293">$O$59*1.1</f>
        <v>13200.000000000002</v>
      </c>
      <c r="R59" s="295">
        <f t="shared" si="293"/>
        <v>13200.000000000002</v>
      </c>
      <c r="S59" s="295">
        <f t="shared" si="293"/>
        <v>13200.000000000002</v>
      </c>
      <c r="T59" s="295">
        <f t="shared" si="293"/>
        <v>13200.000000000002</v>
      </c>
      <c r="U59" s="295">
        <f t="shared" si="293"/>
        <v>13200.000000000002</v>
      </c>
      <c r="V59" s="295">
        <f t="shared" si="293"/>
        <v>13200.000000000002</v>
      </c>
      <c r="W59" s="295">
        <f t="shared" si="293"/>
        <v>13200.000000000002</v>
      </c>
      <c r="X59" s="295">
        <f t="shared" si="293"/>
        <v>13200.000000000002</v>
      </c>
      <c r="Y59" s="295">
        <f>$O$59*1.1</f>
        <v>13200.000000000002</v>
      </c>
      <c r="Z59" s="295">
        <f t="shared" si="293"/>
        <v>13200.000000000002</v>
      </c>
      <c r="AA59" s="295">
        <f t="shared" si="293"/>
        <v>13200.000000000002</v>
      </c>
      <c r="AB59" s="374">
        <f>$O$59*1.2</f>
        <v>14400</v>
      </c>
      <c r="AC59" s="295">
        <f t="shared" ref="AC59:AM59" si="294">$O$59*1.2</f>
        <v>14400</v>
      </c>
      <c r="AD59" s="295">
        <f t="shared" si="294"/>
        <v>14400</v>
      </c>
      <c r="AE59" s="295">
        <f t="shared" si="294"/>
        <v>14400</v>
      </c>
      <c r="AF59" s="295">
        <f t="shared" si="294"/>
        <v>14400</v>
      </c>
      <c r="AG59" s="295">
        <f t="shared" si="294"/>
        <v>14400</v>
      </c>
      <c r="AH59" s="295">
        <f t="shared" si="294"/>
        <v>14400</v>
      </c>
      <c r="AI59" s="295">
        <f t="shared" si="294"/>
        <v>14400</v>
      </c>
      <c r="AJ59" s="295">
        <f t="shared" si="294"/>
        <v>14400</v>
      </c>
      <c r="AK59" s="295">
        <f t="shared" si="294"/>
        <v>14400</v>
      </c>
      <c r="AL59" s="295">
        <f t="shared" si="294"/>
        <v>14400</v>
      </c>
      <c r="AM59" s="295">
        <f t="shared" si="294"/>
        <v>14400</v>
      </c>
      <c r="AN59" s="374">
        <v>-17500</v>
      </c>
      <c r="AO59" s="295">
        <v>0</v>
      </c>
      <c r="AP59" s="295">
        <v>-1000</v>
      </c>
      <c r="AQ59" s="295">
        <v>-5000</v>
      </c>
      <c r="AR59" s="295">
        <v>-5000</v>
      </c>
      <c r="AS59" s="295">
        <v>-5000</v>
      </c>
      <c r="AT59" s="295">
        <v>-5000</v>
      </c>
      <c r="AU59" s="295">
        <v>-5000</v>
      </c>
      <c r="AV59" s="295">
        <v>-5000</v>
      </c>
      <c r="AW59" s="295">
        <v>-5000</v>
      </c>
      <c r="AX59" s="295">
        <v>-5000</v>
      </c>
      <c r="AY59" s="295">
        <v>-5000</v>
      </c>
      <c r="AZ59" s="428">
        <v>-5000</v>
      </c>
      <c r="BA59" s="128">
        <v>-5000</v>
      </c>
      <c r="BB59" s="128">
        <v>-5000</v>
      </c>
      <c r="BC59" s="128">
        <v>-5000</v>
      </c>
      <c r="BD59" s="128">
        <v>-5000</v>
      </c>
      <c r="BE59" s="128">
        <v>-5000</v>
      </c>
      <c r="BF59" s="128">
        <v>-5000</v>
      </c>
      <c r="BG59" s="128">
        <v>-5000</v>
      </c>
      <c r="BH59" s="128">
        <v>-5000</v>
      </c>
      <c r="BI59" s="128">
        <v>-5000</v>
      </c>
      <c r="BJ59" s="128">
        <v>-5000</v>
      </c>
      <c r="BK59" s="128">
        <v>-5000</v>
      </c>
      <c r="BL59" s="72">
        <f t="shared" si="268"/>
        <v>48000</v>
      </c>
      <c r="BM59" s="85">
        <f t="shared" si="269"/>
        <v>158400.00000000003</v>
      </c>
      <c r="BN59" s="86">
        <f t="shared" si="270"/>
        <v>172800</v>
      </c>
      <c r="BO59" s="87">
        <f t="shared" si="271"/>
        <v>-63500</v>
      </c>
      <c r="BP59" s="87">
        <f t="shared" si="272"/>
        <v>-60000</v>
      </c>
      <c r="BQ59" s="87"/>
    </row>
    <row r="60" spans="1:69" ht="12.75" customHeight="1" outlineLevel="2" x14ac:dyDescent="0.25">
      <c r="A60" s="23"/>
      <c r="B60" s="109" t="s">
        <v>30</v>
      </c>
      <c r="C60" s="108"/>
      <c r="D60" s="374">
        <v>0</v>
      </c>
      <c r="E60" s="295">
        <v>0</v>
      </c>
      <c r="F60" s="295">
        <v>0</v>
      </c>
      <c r="G60" s="295">
        <v>0</v>
      </c>
      <c r="H60" s="295">
        <v>0</v>
      </c>
      <c r="I60" s="295">
        <v>0</v>
      </c>
      <c r="J60" s="295">
        <v>0</v>
      </c>
      <c r="K60" s="295">
        <v>0</v>
      </c>
      <c r="L60" s="295">
        <v>0</v>
      </c>
      <c r="M60" s="295">
        <v>0</v>
      </c>
      <c r="N60" s="295">
        <v>0</v>
      </c>
      <c r="O60" s="295">
        <v>0</v>
      </c>
      <c r="P60" s="374">
        <f>(P33+2+1+Q54)*50000</f>
        <v>650000</v>
      </c>
      <c r="Q60" s="295">
        <v>0</v>
      </c>
      <c r="R60" s="295">
        <v>0</v>
      </c>
      <c r="S60" s="295">
        <v>0</v>
      </c>
      <c r="T60" s="295">
        <v>0</v>
      </c>
      <c r="U60" s="295">
        <v>0</v>
      </c>
      <c r="V60" s="295">
        <v>0</v>
      </c>
      <c r="W60" s="295">
        <v>0</v>
      </c>
      <c r="X60" s="295">
        <v>0</v>
      </c>
      <c r="Y60" s="295">
        <v>0</v>
      </c>
      <c r="Z60" s="295">
        <v>0</v>
      </c>
      <c r="AA60" s="295">
        <v>0</v>
      </c>
      <c r="AB60" s="374">
        <f>(AB54+2+1+1+AB33)*50000</f>
        <v>950000</v>
      </c>
      <c r="AC60" s="295">
        <v>0</v>
      </c>
      <c r="AD60" s="295">
        <v>0</v>
      </c>
      <c r="AE60" s="295">
        <v>0</v>
      </c>
      <c r="AF60" s="295">
        <v>0</v>
      </c>
      <c r="AG60" s="295">
        <v>0</v>
      </c>
      <c r="AH60" s="295">
        <v>0</v>
      </c>
      <c r="AI60" s="295">
        <v>0</v>
      </c>
      <c r="AJ60" s="295">
        <v>0</v>
      </c>
      <c r="AK60" s="295">
        <v>0</v>
      </c>
      <c r="AL60" s="295">
        <v>-155000</v>
      </c>
      <c r="AM60" s="295">
        <v>0</v>
      </c>
      <c r="AN60" s="374">
        <v>0</v>
      </c>
      <c r="AO60" s="295">
        <v>-126000</v>
      </c>
      <c r="AP60" s="295">
        <v>0</v>
      </c>
      <c r="AQ60" s="295">
        <v>0</v>
      </c>
      <c r="AR60" s="295">
        <v>-146000</v>
      </c>
      <c r="AS60" s="295">
        <v>0</v>
      </c>
      <c r="AT60" s="295">
        <v>0</v>
      </c>
      <c r="AU60" s="295">
        <v>-146000</v>
      </c>
      <c r="AV60" s="295">
        <v>0</v>
      </c>
      <c r="AW60" s="295">
        <v>0</v>
      </c>
      <c r="AX60" s="295">
        <v>-155000</v>
      </c>
      <c r="AY60" s="295">
        <v>0</v>
      </c>
      <c r="AZ60" s="428">
        <v>0</v>
      </c>
      <c r="BA60" s="128">
        <v>0</v>
      </c>
      <c r="BB60" s="128">
        <v>0</v>
      </c>
      <c r="BC60" s="128">
        <v>0</v>
      </c>
      <c r="BD60" s="128">
        <v>0</v>
      </c>
      <c r="BE60" s="128">
        <v>0</v>
      </c>
      <c r="BF60" s="128">
        <v>0</v>
      </c>
      <c r="BG60" s="128">
        <v>0</v>
      </c>
      <c r="BH60" s="128">
        <v>0</v>
      </c>
      <c r="BI60" s="128">
        <v>0</v>
      </c>
      <c r="BJ60" s="128">
        <v>0</v>
      </c>
      <c r="BK60" s="128">
        <v>0</v>
      </c>
      <c r="BL60" s="72">
        <f t="shared" si="268"/>
        <v>0</v>
      </c>
      <c r="BM60" s="85">
        <f t="shared" si="269"/>
        <v>650000</v>
      </c>
      <c r="BN60" s="86">
        <f t="shared" si="270"/>
        <v>795000</v>
      </c>
      <c r="BO60" s="87">
        <f t="shared" si="271"/>
        <v>-573000</v>
      </c>
      <c r="BP60" s="87">
        <f t="shared" si="272"/>
        <v>0</v>
      </c>
      <c r="BQ60" s="87"/>
    </row>
    <row r="61" spans="1:69" ht="12.75" customHeight="1" outlineLevel="2" x14ac:dyDescent="0.25">
      <c r="A61" s="23"/>
      <c r="B61" s="152"/>
      <c r="C61" s="130"/>
      <c r="D61" s="374"/>
      <c r="E61" s="29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405"/>
      <c r="Q61" s="325"/>
      <c r="R61" s="325"/>
      <c r="S61" s="325"/>
      <c r="T61" s="325"/>
      <c r="U61" s="325"/>
      <c r="V61" s="325"/>
      <c r="W61" s="325"/>
      <c r="X61" s="325"/>
      <c r="Y61" s="325"/>
      <c r="Z61" s="325"/>
      <c r="AA61" s="325"/>
      <c r="AB61" s="405"/>
      <c r="AC61" s="325"/>
      <c r="AD61" s="325"/>
      <c r="AE61" s="325"/>
      <c r="AF61" s="325"/>
      <c r="AG61" s="325"/>
      <c r="AH61" s="325"/>
      <c r="AI61" s="325"/>
      <c r="AJ61" s="325"/>
      <c r="AK61" s="325"/>
      <c r="AL61" s="325"/>
      <c r="AM61" s="325"/>
      <c r="AN61" s="405"/>
      <c r="AO61" s="325"/>
      <c r="AP61" s="325"/>
      <c r="AQ61" s="325"/>
      <c r="AR61" s="325"/>
      <c r="AS61" s="325"/>
      <c r="AT61" s="325"/>
      <c r="AU61" s="325"/>
      <c r="AV61" s="325"/>
      <c r="AW61" s="325"/>
      <c r="AX61" s="325"/>
      <c r="AY61" s="325"/>
      <c r="AZ61" s="405"/>
      <c r="BA61" s="325"/>
      <c r="BB61" s="325"/>
      <c r="BC61" s="325"/>
      <c r="BD61" s="325"/>
      <c r="BE61" s="325"/>
      <c r="BF61" s="325"/>
      <c r="BG61" s="325"/>
      <c r="BH61" s="325"/>
      <c r="BI61" s="325"/>
      <c r="BJ61" s="325"/>
      <c r="BK61" s="228"/>
      <c r="BL61" s="25"/>
      <c r="BM61" s="85">
        <f>SUM(Q61:AB61)</f>
        <v>0</v>
      </c>
      <c r="BN61" s="86">
        <f>SUM(AC61:AS61)</f>
        <v>0</v>
      </c>
      <c r="BO61" s="87"/>
      <c r="BP61" s="87"/>
      <c r="BQ61" s="87"/>
    </row>
    <row r="62" spans="1:69" ht="12.75" customHeight="1" outlineLevel="1" x14ac:dyDescent="0.25">
      <c r="A62" s="124"/>
      <c r="B62" s="88" t="s">
        <v>31</v>
      </c>
      <c r="C62" s="125"/>
      <c r="D62" s="371">
        <f t="shared" ref="D62:BK62" si="295">SUM(D63:D65)</f>
        <v>0</v>
      </c>
      <c r="E62" s="317">
        <f t="shared" si="295"/>
        <v>0</v>
      </c>
      <c r="F62" s="317">
        <f>SUM(F63:F65)</f>
        <v>0</v>
      </c>
      <c r="G62" s="317">
        <f t="shared" si="295"/>
        <v>50000</v>
      </c>
      <c r="H62" s="317">
        <f t="shared" si="295"/>
        <v>50000</v>
      </c>
      <c r="I62" s="317">
        <f t="shared" si="295"/>
        <v>100000</v>
      </c>
      <c r="J62" s="317">
        <f t="shared" si="295"/>
        <v>600000</v>
      </c>
      <c r="K62" s="317">
        <f t="shared" si="295"/>
        <v>300000</v>
      </c>
      <c r="L62" s="317">
        <f t="shared" si="295"/>
        <v>300000</v>
      </c>
      <c r="M62" s="317">
        <f t="shared" si="295"/>
        <v>300000</v>
      </c>
      <c r="N62" s="317">
        <f t="shared" si="295"/>
        <v>800000</v>
      </c>
      <c r="O62" s="317">
        <f t="shared" si="295"/>
        <v>300000</v>
      </c>
      <c r="P62" s="415">
        <f t="shared" si="295"/>
        <v>300000</v>
      </c>
      <c r="Q62" s="131">
        <f t="shared" si="295"/>
        <v>800000</v>
      </c>
      <c r="R62" s="131">
        <f t="shared" si="295"/>
        <v>300000</v>
      </c>
      <c r="S62" s="131">
        <f t="shared" si="295"/>
        <v>300000</v>
      </c>
      <c r="T62" s="131">
        <f t="shared" si="295"/>
        <v>300000</v>
      </c>
      <c r="U62" s="131">
        <f t="shared" si="295"/>
        <v>300000</v>
      </c>
      <c r="V62" s="131">
        <f t="shared" si="295"/>
        <v>300000</v>
      </c>
      <c r="W62" s="131">
        <f t="shared" si="295"/>
        <v>800000</v>
      </c>
      <c r="X62" s="131">
        <f t="shared" si="295"/>
        <v>300000</v>
      </c>
      <c r="Y62" s="131">
        <f t="shared" si="295"/>
        <v>300000</v>
      </c>
      <c r="Z62" s="131">
        <f t="shared" si="295"/>
        <v>300000</v>
      </c>
      <c r="AA62" s="317">
        <f t="shared" si="295"/>
        <v>300000</v>
      </c>
      <c r="AB62" s="415">
        <f t="shared" si="295"/>
        <v>800000</v>
      </c>
      <c r="AC62" s="131">
        <f t="shared" si="295"/>
        <v>300000</v>
      </c>
      <c r="AD62" s="131">
        <f t="shared" si="295"/>
        <v>300000</v>
      </c>
      <c r="AE62" s="131">
        <f t="shared" si="295"/>
        <v>300000</v>
      </c>
      <c r="AF62" s="131">
        <f t="shared" si="295"/>
        <v>300000</v>
      </c>
      <c r="AG62" s="131">
        <f t="shared" si="295"/>
        <v>300000</v>
      </c>
      <c r="AH62" s="131">
        <f t="shared" si="295"/>
        <v>300000</v>
      </c>
      <c r="AI62" s="131">
        <f t="shared" si="295"/>
        <v>800000</v>
      </c>
      <c r="AJ62" s="131">
        <f t="shared" si="295"/>
        <v>300000</v>
      </c>
      <c r="AK62" s="131">
        <f t="shared" si="295"/>
        <v>300000</v>
      </c>
      <c r="AL62" s="131">
        <f t="shared" si="295"/>
        <v>300000</v>
      </c>
      <c r="AM62" s="317">
        <f t="shared" si="295"/>
        <v>300000</v>
      </c>
      <c r="AN62" s="415">
        <f t="shared" si="295"/>
        <v>800000</v>
      </c>
      <c r="AO62" s="131">
        <f t="shared" si="295"/>
        <v>300000</v>
      </c>
      <c r="AP62" s="131">
        <f t="shared" si="295"/>
        <v>300000</v>
      </c>
      <c r="AQ62" s="131">
        <f t="shared" si="295"/>
        <v>300000</v>
      </c>
      <c r="AR62" s="131">
        <f t="shared" si="295"/>
        <v>300000</v>
      </c>
      <c r="AS62" s="131">
        <f t="shared" si="295"/>
        <v>300000</v>
      </c>
      <c r="AT62" s="131">
        <f t="shared" si="295"/>
        <v>300000</v>
      </c>
      <c r="AU62" s="131">
        <f t="shared" si="295"/>
        <v>800000</v>
      </c>
      <c r="AV62" s="131">
        <f t="shared" si="295"/>
        <v>300000</v>
      </c>
      <c r="AW62" s="131">
        <f t="shared" si="295"/>
        <v>300000</v>
      </c>
      <c r="AX62" s="131">
        <f t="shared" si="295"/>
        <v>300000</v>
      </c>
      <c r="AY62" s="317">
        <f t="shared" si="295"/>
        <v>300000</v>
      </c>
      <c r="AZ62" s="415">
        <f t="shared" si="295"/>
        <v>800000</v>
      </c>
      <c r="BA62" s="131">
        <f t="shared" si="295"/>
        <v>300000</v>
      </c>
      <c r="BB62" s="131">
        <f t="shared" si="295"/>
        <v>300000</v>
      </c>
      <c r="BC62" s="131">
        <f t="shared" si="295"/>
        <v>300000</v>
      </c>
      <c r="BD62" s="131">
        <f t="shared" si="295"/>
        <v>300000</v>
      </c>
      <c r="BE62" s="131">
        <f t="shared" si="295"/>
        <v>300000</v>
      </c>
      <c r="BF62" s="131">
        <f t="shared" si="295"/>
        <v>300000</v>
      </c>
      <c r="BG62" s="131">
        <f t="shared" si="295"/>
        <v>800000</v>
      </c>
      <c r="BH62" s="131">
        <f t="shared" si="295"/>
        <v>300000</v>
      </c>
      <c r="BI62" s="131">
        <f t="shared" si="295"/>
        <v>300000</v>
      </c>
      <c r="BJ62" s="131">
        <f t="shared" si="295"/>
        <v>300000</v>
      </c>
      <c r="BK62" s="131">
        <f t="shared" si="295"/>
        <v>300000</v>
      </c>
      <c r="BL62" s="132">
        <f t="shared" ref="BL62:BL64" si="296">SUM(D62:O62)</f>
        <v>2800000</v>
      </c>
      <c r="BM62" s="90">
        <f t="shared" ref="BM62:BM64" si="297">SUM(P62:AA62)</f>
        <v>4600000</v>
      </c>
      <c r="BN62" s="91">
        <f t="shared" ref="BN62:BN64" si="298">SUM(AB62:AM62)</f>
        <v>4600000</v>
      </c>
      <c r="BO62" s="58">
        <f t="shared" ref="BO62:BO64" si="299">SUM(AN62:AY62)</f>
        <v>4600000</v>
      </c>
      <c r="BP62" s="58">
        <f t="shared" ref="BP62:BP64" si="300">SUM(AZ62:BK62)</f>
        <v>4600000</v>
      </c>
      <c r="BQ62" s="58"/>
    </row>
    <row r="63" spans="1:69" ht="12.75" customHeight="1" outlineLevel="2" x14ac:dyDescent="0.25">
      <c r="A63" s="23"/>
      <c r="B63" s="109" t="s">
        <v>32</v>
      </c>
      <c r="C63" s="133">
        <v>500000</v>
      </c>
      <c r="D63" s="374">
        <v>0</v>
      </c>
      <c r="E63" s="295">
        <v>0</v>
      </c>
      <c r="F63" s="295">
        <v>0</v>
      </c>
      <c r="G63" s="295">
        <v>0</v>
      </c>
      <c r="H63" s="295">
        <v>0</v>
      </c>
      <c r="I63" s="295">
        <v>0</v>
      </c>
      <c r="J63" s="295">
        <v>500000</v>
      </c>
      <c r="K63" s="295">
        <v>0</v>
      </c>
      <c r="L63" s="295">
        <v>0</v>
      </c>
      <c r="M63" s="295">
        <v>0</v>
      </c>
      <c r="N63" s="295">
        <v>500000</v>
      </c>
      <c r="O63" s="295">
        <v>0</v>
      </c>
      <c r="P63" s="374">
        <v>0</v>
      </c>
      <c r="Q63" s="295">
        <v>500000</v>
      </c>
      <c r="R63" s="295">
        <v>0</v>
      </c>
      <c r="S63" s="295">
        <v>0</v>
      </c>
      <c r="T63" s="295">
        <v>0</v>
      </c>
      <c r="U63" s="295">
        <v>0</v>
      </c>
      <c r="V63" s="295">
        <v>0</v>
      </c>
      <c r="W63" s="295">
        <v>500000</v>
      </c>
      <c r="X63" s="295">
        <v>0</v>
      </c>
      <c r="Y63" s="295">
        <v>0</v>
      </c>
      <c r="Z63" s="295">
        <v>0</v>
      </c>
      <c r="AA63" s="295">
        <v>0</v>
      </c>
      <c r="AB63" s="374">
        <v>500000</v>
      </c>
      <c r="AC63" s="295">
        <v>0</v>
      </c>
      <c r="AD63" s="295">
        <v>0</v>
      </c>
      <c r="AE63" s="295">
        <v>0</v>
      </c>
      <c r="AF63" s="295">
        <v>0</v>
      </c>
      <c r="AG63" s="295">
        <v>0</v>
      </c>
      <c r="AH63" s="295">
        <v>0</v>
      </c>
      <c r="AI63" s="295">
        <v>500000</v>
      </c>
      <c r="AJ63" s="295">
        <v>0</v>
      </c>
      <c r="AK63" s="295">
        <v>0</v>
      </c>
      <c r="AL63" s="295">
        <v>0</v>
      </c>
      <c r="AM63" s="295">
        <v>0</v>
      </c>
      <c r="AN63" s="374">
        <v>500000</v>
      </c>
      <c r="AO63" s="295">
        <v>0</v>
      </c>
      <c r="AP63" s="295">
        <v>0</v>
      </c>
      <c r="AQ63" s="295">
        <v>0</v>
      </c>
      <c r="AR63" s="295">
        <v>0</v>
      </c>
      <c r="AS63" s="295">
        <v>0</v>
      </c>
      <c r="AT63" s="295">
        <v>0</v>
      </c>
      <c r="AU63" s="295">
        <v>500000</v>
      </c>
      <c r="AV63" s="295">
        <v>0</v>
      </c>
      <c r="AW63" s="295">
        <v>0</v>
      </c>
      <c r="AX63" s="295">
        <v>0</v>
      </c>
      <c r="AY63" s="295">
        <v>0</v>
      </c>
      <c r="AZ63" s="374">
        <v>500000</v>
      </c>
      <c r="BA63" s="295">
        <v>0</v>
      </c>
      <c r="BB63" s="295">
        <v>0</v>
      </c>
      <c r="BC63" s="295">
        <v>0</v>
      </c>
      <c r="BD63" s="295">
        <v>0</v>
      </c>
      <c r="BE63" s="295">
        <v>0</v>
      </c>
      <c r="BF63" s="295">
        <v>0</v>
      </c>
      <c r="BG63" s="295">
        <v>500000</v>
      </c>
      <c r="BH63" s="295">
        <v>0</v>
      </c>
      <c r="BI63" s="295">
        <v>0</v>
      </c>
      <c r="BJ63" s="295">
        <v>0</v>
      </c>
      <c r="BK63" s="128">
        <v>0</v>
      </c>
      <c r="BL63" s="72">
        <f t="shared" si="296"/>
        <v>1000000</v>
      </c>
      <c r="BM63" s="85">
        <f t="shared" si="297"/>
        <v>1000000</v>
      </c>
      <c r="BN63" s="86">
        <f t="shared" si="298"/>
        <v>1000000</v>
      </c>
      <c r="BO63" s="87">
        <f t="shared" si="299"/>
        <v>1000000</v>
      </c>
      <c r="BP63" s="87">
        <f t="shared" si="300"/>
        <v>1000000</v>
      </c>
      <c r="BQ63" s="87"/>
    </row>
    <row r="64" spans="1:69" ht="12.75" customHeight="1" outlineLevel="2" x14ac:dyDescent="0.25">
      <c r="A64" s="23"/>
      <c r="B64" s="109" t="s">
        <v>33</v>
      </c>
      <c r="C64" s="134">
        <v>300000</v>
      </c>
      <c r="D64" s="374">
        <v>0</v>
      </c>
      <c r="E64" s="295">
        <v>0</v>
      </c>
      <c r="F64" s="295">
        <v>0</v>
      </c>
      <c r="G64" s="295">
        <v>50000</v>
      </c>
      <c r="H64" s="295">
        <v>50000</v>
      </c>
      <c r="I64" s="295">
        <v>100000</v>
      </c>
      <c r="J64" s="295">
        <v>100000</v>
      </c>
      <c r="K64" s="295">
        <v>300000</v>
      </c>
      <c r="L64" s="295">
        <v>300000</v>
      </c>
      <c r="M64" s="295">
        <v>300000</v>
      </c>
      <c r="N64" s="295">
        <v>300000</v>
      </c>
      <c r="O64" s="295">
        <v>300000</v>
      </c>
      <c r="P64" s="374">
        <v>300000</v>
      </c>
      <c r="Q64" s="295">
        <v>300000</v>
      </c>
      <c r="R64" s="295">
        <v>300000</v>
      </c>
      <c r="S64" s="295">
        <v>300000</v>
      </c>
      <c r="T64" s="295">
        <v>300000</v>
      </c>
      <c r="U64" s="295">
        <v>300000</v>
      </c>
      <c r="V64" s="295">
        <v>300000</v>
      </c>
      <c r="W64" s="295">
        <v>300000</v>
      </c>
      <c r="X64" s="295">
        <v>300000</v>
      </c>
      <c r="Y64" s="295">
        <v>300000</v>
      </c>
      <c r="Z64" s="295">
        <v>300000</v>
      </c>
      <c r="AA64" s="295">
        <v>300000</v>
      </c>
      <c r="AB64" s="374">
        <v>300000</v>
      </c>
      <c r="AC64" s="295">
        <v>300000</v>
      </c>
      <c r="AD64" s="295">
        <v>300000</v>
      </c>
      <c r="AE64" s="295">
        <v>300000</v>
      </c>
      <c r="AF64" s="295">
        <v>300000</v>
      </c>
      <c r="AG64" s="295">
        <v>300000</v>
      </c>
      <c r="AH64" s="295">
        <v>300000</v>
      </c>
      <c r="AI64" s="295">
        <v>300000</v>
      </c>
      <c r="AJ64" s="295">
        <v>300000</v>
      </c>
      <c r="AK64" s="295">
        <v>300000</v>
      </c>
      <c r="AL64" s="295">
        <v>300000</v>
      </c>
      <c r="AM64" s="295">
        <v>300000</v>
      </c>
      <c r="AN64" s="374">
        <v>300000</v>
      </c>
      <c r="AO64" s="295">
        <v>300000</v>
      </c>
      <c r="AP64" s="295">
        <v>300000</v>
      </c>
      <c r="AQ64" s="295">
        <v>300000</v>
      </c>
      <c r="AR64" s="295">
        <v>300000</v>
      </c>
      <c r="AS64" s="295">
        <v>300000</v>
      </c>
      <c r="AT64" s="295">
        <v>300000</v>
      </c>
      <c r="AU64" s="295">
        <v>300000</v>
      </c>
      <c r="AV64" s="295">
        <v>300000</v>
      </c>
      <c r="AW64" s="295">
        <v>300000</v>
      </c>
      <c r="AX64" s="295">
        <v>300000</v>
      </c>
      <c r="AY64" s="295">
        <v>300000</v>
      </c>
      <c r="AZ64" s="374">
        <v>300000</v>
      </c>
      <c r="BA64" s="295">
        <v>300000</v>
      </c>
      <c r="BB64" s="295">
        <v>300000</v>
      </c>
      <c r="BC64" s="295">
        <v>300000</v>
      </c>
      <c r="BD64" s="295">
        <v>300000</v>
      </c>
      <c r="BE64" s="295">
        <v>300000</v>
      </c>
      <c r="BF64" s="295">
        <v>300000</v>
      </c>
      <c r="BG64" s="295">
        <v>300000</v>
      </c>
      <c r="BH64" s="295">
        <v>300000</v>
      </c>
      <c r="BI64" s="295">
        <v>300000</v>
      </c>
      <c r="BJ64" s="295">
        <v>300000</v>
      </c>
      <c r="BK64" s="295">
        <v>300000</v>
      </c>
      <c r="BL64" s="72">
        <f t="shared" si="296"/>
        <v>1800000</v>
      </c>
      <c r="BM64" s="85">
        <f t="shared" si="297"/>
        <v>3600000</v>
      </c>
      <c r="BN64" s="86">
        <f t="shared" si="298"/>
        <v>3600000</v>
      </c>
      <c r="BO64" s="87">
        <f t="shared" si="299"/>
        <v>3600000</v>
      </c>
      <c r="BP64" s="87">
        <f t="shared" si="300"/>
        <v>3600000</v>
      </c>
      <c r="BQ64" s="87"/>
    </row>
    <row r="65" spans="1:69" ht="12.75" customHeight="1" outlineLevel="1" x14ac:dyDescent="0.25">
      <c r="A65" s="23"/>
      <c r="B65" s="253"/>
      <c r="C65" s="3"/>
      <c r="D65" s="355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99"/>
      <c r="P65" s="355"/>
      <c r="Q65" s="299"/>
      <c r="R65" s="299"/>
      <c r="S65" s="299"/>
      <c r="T65" s="299"/>
      <c r="U65" s="299"/>
      <c r="V65" s="299"/>
      <c r="W65" s="299"/>
      <c r="X65" s="299"/>
      <c r="Y65" s="299"/>
      <c r="Z65" s="299"/>
      <c r="AA65" s="299"/>
      <c r="AB65" s="355"/>
      <c r="AC65" s="299"/>
      <c r="AD65" s="299"/>
      <c r="AE65" s="299"/>
      <c r="AF65" s="299"/>
      <c r="AG65" s="299"/>
      <c r="AH65" s="299"/>
      <c r="AI65" s="299"/>
      <c r="AJ65" s="299"/>
      <c r="AK65" s="299"/>
      <c r="AL65" s="299"/>
      <c r="AM65" s="299"/>
      <c r="AN65" s="355"/>
      <c r="AO65" s="299"/>
      <c r="AP65" s="299"/>
      <c r="AQ65" s="299"/>
      <c r="AR65" s="299"/>
      <c r="AS65" s="299"/>
      <c r="AT65" s="299"/>
      <c r="AU65" s="299"/>
      <c r="AV65" s="299"/>
      <c r="AW65" s="299"/>
      <c r="AX65" s="299"/>
      <c r="AY65" s="299"/>
      <c r="AZ65" s="355"/>
      <c r="BA65" s="299"/>
      <c r="BB65" s="299"/>
      <c r="BC65" s="299"/>
      <c r="BD65" s="299"/>
      <c r="BE65" s="299"/>
      <c r="BF65" s="299"/>
      <c r="BG65" s="299"/>
      <c r="BH65" s="299"/>
      <c r="BI65" s="299"/>
      <c r="BJ65" s="299"/>
      <c r="BK65" s="4"/>
      <c r="BL65" s="72">
        <f>SUM(E65:P65)</f>
        <v>0</v>
      </c>
      <c r="BM65" s="85">
        <f>SUM(Q65:AB65)</f>
        <v>0</v>
      </c>
      <c r="BN65" s="86">
        <f>SUM(AC65:AS65)</f>
        <v>0</v>
      </c>
      <c r="BO65" s="87"/>
      <c r="BP65" s="87"/>
      <c r="BQ65" s="87"/>
    </row>
    <row r="66" spans="1:69" ht="12.75" customHeight="1" outlineLevel="1" x14ac:dyDescent="0.25">
      <c r="A66" s="102"/>
      <c r="B66" s="273" t="s">
        <v>138</v>
      </c>
      <c r="C66" s="103"/>
      <c r="D66" s="376">
        <f>D45-D48</f>
        <v>-117500</v>
      </c>
      <c r="E66" s="321">
        <f t="shared" ref="E66:AX66" si="301">E45-E48</f>
        <v>-117500</v>
      </c>
      <c r="F66" s="321">
        <f>F45-F48</f>
        <v>-117500</v>
      </c>
      <c r="G66" s="321">
        <f t="shared" ref="G66:O66" si="302">G45-G48</f>
        <v>-170000</v>
      </c>
      <c r="H66" s="321">
        <f t="shared" si="302"/>
        <v>-550000</v>
      </c>
      <c r="I66" s="321">
        <f t="shared" si="302"/>
        <v>-681140</v>
      </c>
      <c r="J66" s="321">
        <f t="shared" si="302"/>
        <v>-1741140</v>
      </c>
      <c r="K66" s="321">
        <f t="shared" si="302"/>
        <v>-1701140</v>
      </c>
      <c r="L66" s="321">
        <f t="shared" si="302"/>
        <v>-1364280</v>
      </c>
      <c r="M66" s="321">
        <f t="shared" si="302"/>
        <v>-504850</v>
      </c>
      <c r="N66" s="321">
        <f t="shared" si="302"/>
        <v>-965420</v>
      </c>
      <c r="O66" s="321">
        <f t="shared" si="302"/>
        <v>-425420</v>
      </c>
      <c r="P66" s="376">
        <f t="shared" si="301"/>
        <v>-929690</v>
      </c>
      <c r="Q66" s="321">
        <f t="shared" si="301"/>
        <v>-648190</v>
      </c>
      <c r="R66" s="321">
        <f t="shared" si="301"/>
        <v>-97260</v>
      </c>
      <c r="S66" s="321">
        <f t="shared" si="301"/>
        <v>34240</v>
      </c>
      <c r="T66" s="321">
        <f t="shared" si="301"/>
        <v>80170</v>
      </c>
      <c r="U66" s="321">
        <f t="shared" si="301"/>
        <v>211670</v>
      </c>
      <c r="V66" s="321">
        <f t="shared" si="301"/>
        <v>233170</v>
      </c>
      <c r="W66" s="321">
        <f t="shared" si="301"/>
        <v>-375330</v>
      </c>
      <c r="X66" s="321">
        <f t="shared" si="301"/>
        <v>207100</v>
      </c>
      <c r="Y66" s="321">
        <f t="shared" si="301"/>
        <v>470100</v>
      </c>
      <c r="Z66" s="321">
        <f t="shared" si="301"/>
        <v>733100</v>
      </c>
      <c r="AA66" s="321">
        <f t="shared" si="301"/>
        <v>996100</v>
      </c>
      <c r="AB66" s="376">
        <f t="shared" si="301"/>
        <v>-109099.99999999907</v>
      </c>
      <c r="AC66" s="321">
        <f t="shared" si="301"/>
        <v>1516900.0000000009</v>
      </c>
      <c r="AD66" s="321">
        <f t="shared" si="301"/>
        <v>1692900</v>
      </c>
      <c r="AE66" s="321">
        <f t="shared" si="301"/>
        <v>2001900</v>
      </c>
      <c r="AF66" s="321">
        <f t="shared" si="301"/>
        <v>1969760</v>
      </c>
      <c r="AG66" s="321">
        <f t="shared" si="301"/>
        <v>2398760</v>
      </c>
      <c r="AH66" s="321">
        <f t="shared" si="301"/>
        <v>2637760.0000000019</v>
      </c>
      <c r="AI66" s="321">
        <f t="shared" si="301"/>
        <v>2295620.0000000019</v>
      </c>
      <c r="AJ66" s="321">
        <f t="shared" si="301"/>
        <v>3367620.0000000019</v>
      </c>
      <c r="AK66" s="321">
        <f t="shared" si="301"/>
        <v>3749050.0000000019</v>
      </c>
      <c r="AL66" s="321">
        <f t="shared" si="301"/>
        <v>4306050.0000000019</v>
      </c>
      <c r="AM66" s="321">
        <f t="shared" si="301"/>
        <v>4866050.0000000019</v>
      </c>
      <c r="AN66" s="376">
        <f t="shared" si="301"/>
        <v>5222700</v>
      </c>
      <c r="AO66" s="321">
        <f t="shared" si="301"/>
        <v>5914950</v>
      </c>
      <c r="AP66" s="321">
        <f t="shared" si="301"/>
        <v>6491880</v>
      </c>
      <c r="AQ66" s="321">
        <f t="shared" si="301"/>
        <v>7218380</v>
      </c>
      <c r="AR66" s="321">
        <f t="shared" si="301"/>
        <v>8295630</v>
      </c>
      <c r="AS66" s="321">
        <f t="shared" si="301"/>
        <v>9359740</v>
      </c>
      <c r="AT66" s="321">
        <f t="shared" si="301"/>
        <v>10984740</v>
      </c>
      <c r="AU66" s="321">
        <f t="shared" si="301"/>
        <v>11225740</v>
      </c>
      <c r="AV66" s="321">
        <f t="shared" si="301"/>
        <v>11903600</v>
      </c>
      <c r="AW66" s="321">
        <f t="shared" si="301"/>
        <v>12328600</v>
      </c>
      <c r="AX66" s="321">
        <f t="shared" si="301"/>
        <v>13227350</v>
      </c>
      <c r="AY66" s="321">
        <f>AY45-AY48</f>
        <v>13816100</v>
      </c>
      <c r="AZ66" s="376">
        <f t="shared" ref="AZ66:BK66" si="303">AZ45-AZ48</f>
        <v>14714100</v>
      </c>
      <c r="BA66" s="321">
        <f t="shared" si="303"/>
        <v>15876600</v>
      </c>
      <c r="BB66" s="321">
        <f t="shared" si="303"/>
        <v>16377960</v>
      </c>
      <c r="BC66" s="321">
        <f t="shared" si="303"/>
        <v>17304960</v>
      </c>
      <c r="BD66" s="321">
        <f t="shared" si="303"/>
        <v>18231960</v>
      </c>
      <c r="BE66" s="321">
        <f t="shared" si="303"/>
        <v>19158960</v>
      </c>
      <c r="BF66" s="321">
        <f t="shared" si="303"/>
        <v>19975960</v>
      </c>
      <c r="BG66" s="321">
        <f t="shared" si="303"/>
        <v>20212390</v>
      </c>
      <c r="BH66" s="321">
        <f t="shared" si="303"/>
        <v>21793889.999999993</v>
      </c>
      <c r="BI66" s="321">
        <f t="shared" si="303"/>
        <v>22714249.999999993</v>
      </c>
      <c r="BJ66" s="321">
        <f t="shared" si="303"/>
        <v>22515749.999999993</v>
      </c>
      <c r="BK66" s="321">
        <f t="shared" si="303"/>
        <v>23967249.999999993</v>
      </c>
      <c r="BL66" s="42">
        <f>SUM(D66:O66)</f>
        <v>-8455890</v>
      </c>
      <c r="BM66" s="43">
        <f>SUM(P66:AA66)</f>
        <v>915180</v>
      </c>
      <c r="BN66" s="44">
        <f>SUM(AB66:AM66)</f>
        <v>30693270.000000007</v>
      </c>
      <c r="BO66" s="40">
        <f>SUM(AN66:AY66)</f>
        <v>115989410</v>
      </c>
      <c r="BP66" s="40">
        <f>SUM(AZ66:BK66)</f>
        <v>232844030</v>
      </c>
      <c r="BQ66" s="40"/>
    </row>
    <row r="67" spans="1:69" ht="12.75" customHeight="1" outlineLevel="1" x14ac:dyDescent="0.25">
      <c r="A67" s="135"/>
      <c r="B67" s="135" t="s">
        <v>34</v>
      </c>
      <c r="C67" s="136"/>
      <c r="D67" s="379"/>
      <c r="E67" s="326" t="str">
        <f t="shared" ref="E67:AJ67" si="304">IFERROR(E66/E11,"-")</f>
        <v>-</v>
      </c>
      <c r="F67" s="326" t="str">
        <f t="shared" si="304"/>
        <v>-</v>
      </c>
      <c r="G67" s="326" t="str">
        <f t="shared" si="304"/>
        <v>-</v>
      </c>
      <c r="H67" s="326" t="str">
        <f t="shared" si="304"/>
        <v>-</v>
      </c>
      <c r="I67" s="326">
        <f t="shared" si="304"/>
        <v>-2.9614782608695651</v>
      </c>
      <c r="J67" s="326" t="str">
        <f t="shared" si="304"/>
        <v>-</v>
      </c>
      <c r="K67" s="326">
        <f t="shared" si="304"/>
        <v>-3.6194468085106384</v>
      </c>
      <c r="L67" s="326">
        <f t="shared" si="304"/>
        <v>-1.146453781512605</v>
      </c>
      <c r="M67" s="326">
        <f t="shared" si="304"/>
        <v>-0.21391949152542372</v>
      </c>
      <c r="N67" s="326">
        <f t="shared" si="304"/>
        <v>-0.37274903474903476</v>
      </c>
      <c r="O67" s="326">
        <f t="shared" si="304"/>
        <v>-0.1508581560283688</v>
      </c>
      <c r="P67" s="379">
        <f t="shared" si="304"/>
        <v>-0.29030132708821232</v>
      </c>
      <c r="Q67" s="326">
        <f t="shared" si="304"/>
        <v>-0.18820847851335656</v>
      </c>
      <c r="R67" s="326">
        <f t="shared" si="304"/>
        <v>-2.638990638990639E-2</v>
      </c>
      <c r="S67" s="326">
        <f t="shared" si="304"/>
        <v>8.7191240132416595E-3</v>
      </c>
      <c r="T67" s="326">
        <f t="shared" si="304"/>
        <v>1.9232337771380593E-2</v>
      </c>
      <c r="U67" s="326">
        <f t="shared" si="304"/>
        <v>4.7997732426303855E-2</v>
      </c>
      <c r="V67" s="326">
        <f t="shared" si="304"/>
        <v>5.0127915726109855E-2</v>
      </c>
      <c r="W67" s="326">
        <f t="shared" si="304"/>
        <v>-7.6707541385652972E-2</v>
      </c>
      <c r="X67" s="326">
        <f t="shared" si="304"/>
        <v>3.8523065476190478E-2</v>
      </c>
      <c r="Y67" s="326">
        <f t="shared" si="304"/>
        <v>8.0235535074244746E-2</v>
      </c>
      <c r="Z67" s="326">
        <f t="shared" si="304"/>
        <v>0.11559444970040997</v>
      </c>
      <c r="AA67" s="326">
        <f t="shared" si="304"/>
        <v>0.14594871794871794</v>
      </c>
      <c r="AB67" s="379">
        <f t="shared" si="304"/>
        <v>-1.425026123301973E-2</v>
      </c>
      <c r="AC67" s="326">
        <f t="shared" si="304"/>
        <v>0.18584905660377368</v>
      </c>
      <c r="AD67" s="326">
        <f t="shared" si="304"/>
        <v>0.19530456852791878</v>
      </c>
      <c r="AE67" s="326">
        <f t="shared" si="304"/>
        <v>0.21235812029277606</v>
      </c>
      <c r="AF67" s="326">
        <f t="shared" si="304"/>
        <v>0.19337914784999019</v>
      </c>
      <c r="AG67" s="326">
        <f t="shared" si="304"/>
        <v>0.21916491548652353</v>
      </c>
      <c r="AH67" s="326">
        <f t="shared" si="304"/>
        <v>0.22537252221462761</v>
      </c>
      <c r="AI67" s="326">
        <f t="shared" si="304"/>
        <v>0.18419481665730575</v>
      </c>
      <c r="AJ67" s="326">
        <f t="shared" si="304"/>
        <v>0.24991614100185539</v>
      </c>
      <c r="AK67" s="326">
        <f t="shared" ref="AK67:BN67" si="305">IFERROR(AK66/AK11,"-")</f>
        <v>0.25878718851384008</v>
      </c>
      <c r="AL67" s="326">
        <f t="shared" si="305"/>
        <v>0.27782760178076016</v>
      </c>
      <c r="AM67" s="326">
        <f t="shared" si="305"/>
        <v>0.29026783583870208</v>
      </c>
      <c r="AN67" s="379">
        <f t="shared" si="305"/>
        <v>0.28324588163514336</v>
      </c>
      <c r="AO67" s="326">
        <f t="shared" si="305"/>
        <v>0.29975674648422651</v>
      </c>
      <c r="AP67" s="326">
        <f t="shared" si="305"/>
        <v>0.30499788583509513</v>
      </c>
      <c r="AQ67" s="326">
        <f t="shared" si="305"/>
        <v>0.31607575259989051</v>
      </c>
      <c r="AR67" s="326">
        <f t="shared" si="305"/>
        <v>0.33655378061767838</v>
      </c>
      <c r="AS67" s="326">
        <f t="shared" si="305"/>
        <v>0.35373167044595616</v>
      </c>
      <c r="AT67" s="326">
        <f t="shared" si="305"/>
        <v>0.38502418506834912</v>
      </c>
      <c r="AU67" s="326">
        <f t="shared" si="305"/>
        <v>0.37969693894808049</v>
      </c>
      <c r="AV67" s="326">
        <f t="shared" si="305"/>
        <v>0.3890065359477124</v>
      </c>
      <c r="AW67" s="326">
        <f t="shared" si="305"/>
        <v>0.38971392445076658</v>
      </c>
      <c r="AX67" s="326">
        <f t="shared" si="305"/>
        <v>0.40169608624682079</v>
      </c>
      <c r="AY67" s="326">
        <f t="shared" si="305"/>
        <v>0.40371393089341806</v>
      </c>
      <c r="AZ67" s="429">
        <f t="shared" si="305"/>
        <v>0.40528570051369628</v>
      </c>
      <c r="BA67" s="138">
        <f t="shared" si="305"/>
        <v>0.42193579249495056</v>
      </c>
      <c r="BB67" s="138">
        <f t="shared" si="305"/>
        <v>0.42048138021334769</v>
      </c>
      <c r="BC67" s="138">
        <f t="shared" si="305"/>
        <v>0.42688769657724329</v>
      </c>
      <c r="BD67" s="138">
        <f t="shared" si="305"/>
        <v>0.43281130933304846</v>
      </c>
      <c r="BE67" s="138">
        <f t="shared" si="305"/>
        <v>0.43830479393294669</v>
      </c>
      <c r="BF67" s="138">
        <f t="shared" si="305"/>
        <v>0.44098502157908098</v>
      </c>
      <c r="BG67" s="138">
        <f t="shared" si="305"/>
        <v>0.43110108668991481</v>
      </c>
      <c r="BH67" s="138">
        <f t="shared" si="305"/>
        <v>0.44717340008617673</v>
      </c>
      <c r="BI67" s="138">
        <f t="shared" si="305"/>
        <v>0.44900026685906869</v>
      </c>
      <c r="BJ67" s="138">
        <f t="shared" si="305"/>
        <v>0.42936212814645303</v>
      </c>
      <c r="BK67" s="138">
        <f t="shared" si="305"/>
        <v>0.44145492388311236</v>
      </c>
      <c r="BL67" s="139">
        <f t="shared" si="305"/>
        <v>-0.87535093167701861</v>
      </c>
      <c r="BM67" s="140">
        <f t="shared" si="305"/>
        <v>1.6116863905325445E-2</v>
      </c>
      <c r="BN67" s="141">
        <f t="shared" si="305"/>
        <v>0.22012442984595088</v>
      </c>
      <c r="BO67" s="137"/>
      <c r="BP67" s="137"/>
      <c r="BQ67" s="137"/>
    </row>
    <row r="68" spans="1:69" ht="12.75" customHeight="1" outlineLevel="1" x14ac:dyDescent="0.25">
      <c r="A68" s="23"/>
      <c r="B68" s="126"/>
      <c r="C68" s="23"/>
      <c r="D68" s="365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365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365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365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365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52"/>
      <c r="BL68" s="53"/>
      <c r="BM68" s="85"/>
      <c r="BN68" s="86"/>
      <c r="BO68" s="87"/>
      <c r="BP68" s="87"/>
      <c r="BQ68" s="87"/>
    </row>
    <row r="69" spans="1:69" ht="12.75" customHeight="1" outlineLevel="1" x14ac:dyDescent="0.25">
      <c r="A69" s="23"/>
      <c r="B69" s="279" t="s">
        <v>143</v>
      </c>
      <c r="C69" s="142">
        <v>0</v>
      </c>
      <c r="D69" s="374">
        <f t="shared" ref="D69:BK69" si="306">-$C$69</f>
        <v>0</v>
      </c>
      <c r="E69" s="295">
        <f t="shared" si="306"/>
        <v>0</v>
      </c>
      <c r="F69" s="295">
        <f t="shared" si="306"/>
        <v>0</v>
      </c>
      <c r="G69" s="295">
        <f t="shared" si="306"/>
        <v>0</v>
      </c>
      <c r="H69" s="295">
        <f t="shared" si="306"/>
        <v>0</v>
      </c>
      <c r="I69" s="295">
        <f t="shared" si="306"/>
        <v>0</v>
      </c>
      <c r="J69" s="295">
        <f t="shared" si="306"/>
        <v>0</v>
      </c>
      <c r="K69" s="295">
        <f t="shared" si="306"/>
        <v>0</v>
      </c>
      <c r="L69" s="295">
        <f t="shared" si="306"/>
        <v>0</v>
      </c>
      <c r="M69" s="295">
        <f t="shared" si="306"/>
        <v>0</v>
      </c>
      <c r="N69" s="295">
        <f t="shared" si="306"/>
        <v>0</v>
      </c>
      <c r="O69" s="295">
        <f t="shared" si="306"/>
        <v>0</v>
      </c>
      <c r="P69" s="374">
        <f t="shared" si="306"/>
        <v>0</v>
      </c>
      <c r="Q69" s="295">
        <f t="shared" si="306"/>
        <v>0</v>
      </c>
      <c r="R69" s="295">
        <f t="shared" si="306"/>
        <v>0</v>
      </c>
      <c r="S69" s="295">
        <f t="shared" si="306"/>
        <v>0</v>
      </c>
      <c r="T69" s="295">
        <f t="shared" si="306"/>
        <v>0</v>
      </c>
      <c r="U69" s="295">
        <f t="shared" si="306"/>
        <v>0</v>
      </c>
      <c r="V69" s="295">
        <f t="shared" si="306"/>
        <v>0</v>
      </c>
      <c r="W69" s="295">
        <f t="shared" si="306"/>
        <v>0</v>
      </c>
      <c r="X69" s="295">
        <f t="shared" si="306"/>
        <v>0</v>
      </c>
      <c r="Y69" s="295">
        <f t="shared" si="306"/>
        <v>0</v>
      </c>
      <c r="Z69" s="295">
        <f t="shared" si="306"/>
        <v>0</v>
      </c>
      <c r="AA69" s="295">
        <f t="shared" si="306"/>
        <v>0</v>
      </c>
      <c r="AB69" s="374">
        <f t="shared" si="306"/>
        <v>0</v>
      </c>
      <c r="AC69" s="295">
        <f t="shared" si="306"/>
        <v>0</v>
      </c>
      <c r="AD69" s="295">
        <f t="shared" si="306"/>
        <v>0</v>
      </c>
      <c r="AE69" s="295">
        <f t="shared" si="306"/>
        <v>0</v>
      </c>
      <c r="AF69" s="295">
        <f t="shared" si="306"/>
        <v>0</v>
      </c>
      <c r="AG69" s="295">
        <f t="shared" si="306"/>
        <v>0</v>
      </c>
      <c r="AH69" s="295">
        <f t="shared" si="306"/>
        <v>0</v>
      </c>
      <c r="AI69" s="295">
        <f t="shared" si="306"/>
        <v>0</v>
      </c>
      <c r="AJ69" s="295">
        <f t="shared" si="306"/>
        <v>0</v>
      </c>
      <c r="AK69" s="295">
        <f t="shared" si="306"/>
        <v>0</v>
      </c>
      <c r="AL69" s="295">
        <f t="shared" si="306"/>
        <v>0</v>
      </c>
      <c r="AM69" s="295">
        <f t="shared" si="306"/>
        <v>0</v>
      </c>
      <c r="AN69" s="374">
        <f t="shared" si="306"/>
        <v>0</v>
      </c>
      <c r="AO69" s="295">
        <f t="shared" si="306"/>
        <v>0</v>
      </c>
      <c r="AP69" s="295">
        <f t="shared" si="306"/>
        <v>0</v>
      </c>
      <c r="AQ69" s="295">
        <f t="shared" si="306"/>
        <v>0</v>
      </c>
      <c r="AR69" s="295">
        <f t="shared" si="306"/>
        <v>0</v>
      </c>
      <c r="AS69" s="295">
        <f t="shared" si="306"/>
        <v>0</v>
      </c>
      <c r="AT69" s="295">
        <f t="shared" si="306"/>
        <v>0</v>
      </c>
      <c r="AU69" s="295">
        <f t="shared" si="306"/>
        <v>0</v>
      </c>
      <c r="AV69" s="295">
        <f t="shared" si="306"/>
        <v>0</v>
      </c>
      <c r="AW69" s="295">
        <f t="shared" si="306"/>
        <v>0</v>
      </c>
      <c r="AX69" s="295">
        <f t="shared" si="306"/>
        <v>0</v>
      </c>
      <c r="AY69" s="295">
        <f t="shared" si="306"/>
        <v>0</v>
      </c>
      <c r="AZ69" s="428">
        <f t="shared" si="306"/>
        <v>0</v>
      </c>
      <c r="BA69" s="128">
        <f t="shared" si="306"/>
        <v>0</v>
      </c>
      <c r="BB69" s="128">
        <f t="shared" si="306"/>
        <v>0</v>
      </c>
      <c r="BC69" s="128">
        <f t="shared" si="306"/>
        <v>0</v>
      </c>
      <c r="BD69" s="128">
        <f t="shared" si="306"/>
        <v>0</v>
      </c>
      <c r="BE69" s="128">
        <f t="shared" si="306"/>
        <v>0</v>
      </c>
      <c r="BF69" s="128">
        <f t="shared" si="306"/>
        <v>0</v>
      </c>
      <c r="BG69" s="128">
        <f t="shared" si="306"/>
        <v>0</v>
      </c>
      <c r="BH69" s="128">
        <f t="shared" si="306"/>
        <v>0</v>
      </c>
      <c r="BI69" s="128">
        <f t="shared" si="306"/>
        <v>0</v>
      </c>
      <c r="BJ69" s="128">
        <f t="shared" si="306"/>
        <v>0</v>
      </c>
      <c r="BK69" s="128">
        <f t="shared" si="306"/>
        <v>0</v>
      </c>
      <c r="BL69" s="72">
        <f>SUM(D69:O69)</f>
        <v>0</v>
      </c>
      <c r="BM69" s="85">
        <f>SUM(P69:AA69)</f>
        <v>0</v>
      </c>
      <c r="BN69" s="86">
        <f>SUM(AB69:AM69)</f>
        <v>0</v>
      </c>
      <c r="BO69" s="87">
        <f>SUM(AN69:AY69)</f>
        <v>0</v>
      </c>
      <c r="BP69" s="87">
        <f>SUM(AZ69:BK69)</f>
        <v>0</v>
      </c>
      <c r="BQ69" s="87"/>
    </row>
    <row r="70" spans="1:69" ht="12.75" customHeight="1" outlineLevel="1" x14ac:dyDescent="0.25">
      <c r="A70" s="23"/>
      <c r="B70" s="278" t="s">
        <v>35</v>
      </c>
      <c r="C70" s="143"/>
      <c r="D70" s="37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374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374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374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4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25"/>
      <c r="BM70" s="85"/>
      <c r="BN70" s="86"/>
      <c r="BO70" s="87"/>
      <c r="BP70" s="87"/>
      <c r="BQ70" s="87"/>
    </row>
    <row r="71" spans="1:69" ht="12.75" customHeight="1" outlineLevel="1" x14ac:dyDescent="0.25">
      <c r="A71" s="23"/>
      <c r="B71" s="279" t="s">
        <v>36</v>
      </c>
      <c r="C71" s="282">
        <v>0</v>
      </c>
      <c r="D71" s="374">
        <f>C71+D69</f>
        <v>0</v>
      </c>
      <c r="E71" s="295">
        <f t="shared" ref="E71:AY71" si="307">E69+D71</f>
        <v>0</v>
      </c>
      <c r="F71" s="295">
        <f>E71-F69</f>
        <v>0</v>
      </c>
      <c r="G71" s="295">
        <f t="shared" si="307"/>
        <v>0</v>
      </c>
      <c r="H71" s="295">
        <f t="shared" si="307"/>
        <v>0</v>
      </c>
      <c r="I71" s="295">
        <f t="shared" si="307"/>
        <v>0</v>
      </c>
      <c r="J71" s="295">
        <f t="shared" si="307"/>
        <v>0</v>
      </c>
      <c r="K71" s="295">
        <f t="shared" si="307"/>
        <v>0</v>
      </c>
      <c r="L71" s="295">
        <f t="shared" si="307"/>
        <v>0</v>
      </c>
      <c r="M71" s="295">
        <f t="shared" si="307"/>
        <v>0</v>
      </c>
      <c r="N71" s="295">
        <f t="shared" si="307"/>
        <v>0</v>
      </c>
      <c r="O71" s="295">
        <f t="shared" si="307"/>
        <v>0</v>
      </c>
      <c r="P71" s="374">
        <f t="shared" si="307"/>
        <v>0</v>
      </c>
      <c r="Q71" s="295">
        <f t="shared" si="307"/>
        <v>0</v>
      </c>
      <c r="R71" s="295">
        <f t="shared" si="307"/>
        <v>0</v>
      </c>
      <c r="S71" s="295">
        <f t="shared" si="307"/>
        <v>0</v>
      </c>
      <c r="T71" s="295">
        <f t="shared" si="307"/>
        <v>0</v>
      </c>
      <c r="U71" s="295">
        <f t="shared" si="307"/>
        <v>0</v>
      </c>
      <c r="V71" s="295">
        <f t="shared" si="307"/>
        <v>0</v>
      </c>
      <c r="W71" s="295">
        <f t="shared" si="307"/>
        <v>0</v>
      </c>
      <c r="X71" s="295">
        <f t="shared" si="307"/>
        <v>0</v>
      </c>
      <c r="Y71" s="295">
        <f t="shared" si="307"/>
        <v>0</v>
      </c>
      <c r="Z71" s="295">
        <f t="shared" si="307"/>
        <v>0</v>
      </c>
      <c r="AA71" s="295">
        <f t="shared" si="307"/>
        <v>0</v>
      </c>
      <c r="AB71" s="374">
        <f t="shared" si="307"/>
        <v>0</v>
      </c>
      <c r="AC71" s="295">
        <f t="shared" si="307"/>
        <v>0</v>
      </c>
      <c r="AD71" s="295">
        <f t="shared" si="307"/>
        <v>0</v>
      </c>
      <c r="AE71" s="295">
        <f t="shared" si="307"/>
        <v>0</v>
      </c>
      <c r="AF71" s="295">
        <f t="shared" si="307"/>
        <v>0</v>
      </c>
      <c r="AG71" s="295">
        <f t="shared" si="307"/>
        <v>0</v>
      </c>
      <c r="AH71" s="295">
        <f t="shared" si="307"/>
        <v>0</v>
      </c>
      <c r="AI71" s="295">
        <f t="shared" si="307"/>
        <v>0</v>
      </c>
      <c r="AJ71" s="295">
        <f t="shared" si="307"/>
        <v>0</v>
      </c>
      <c r="AK71" s="295">
        <f t="shared" si="307"/>
        <v>0</v>
      </c>
      <c r="AL71" s="295">
        <f t="shared" si="307"/>
        <v>0</v>
      </c>
      <c r="AM71" s="295">
        <f t="shared" si="307"/>
        <v>0</v>
      </c>
      <c r="AN71" s="374">
        <f t="shared" si="307"/>
        <v>0</v>
      </c>
      <c r="AO71" s="295">
        <f t="shared" si="307"/>
        <v>0</v>
      </c>
      <c r="AP71" s="295">
        <f t="shared" si="307"/>
        <v>0</v>
      </c>
      <c r="AQ71" s="295">
        <f t="shared" si="307"/>
        <v>0</v>
      </c>
      <c r="AR71" s="295">
        <f t="shared" si="307"/>
        <v>0</v>
      </c>
      <c r="AS71" s="295">
        <f t="shared" si="307"/>
        <v>0</v>
      </c>
      <c r="AT71" s="295">
        <f t="shared" si="307"/>
        <v>0</v>
      </c>
      <c r="AU71" s="295">
        <f t="shared" si="307"/>
        <v>0</v>
      </c>
      <c r="AV71" s="295">
        <f t="shared" si="307"/>
        <v>0</v>
      </c>
      <c r="AW71" s="295">
        <f t="shared" si="307"/>
        <v>0</v>
      </c>
      <c r="AX71" s="295">
        <f t="shared" si="307"/>
        <v>0</v>
      </c>
      <c r="AY71" s="295">
        <f t="shared" si="307"/>
        <v>0</v>
      </c>
      <c r="AZ71" s="428">
        <f t="shared" ref="AZ71" si="308">AZ69+AY71</f>
        <v>0</v>
      </c>
      <c r="BA71" s="128">
        <f t="shared" ref="BA71" si="309">BA69+AZ71</f>
        <v>0</v>
      </c>
      <c r="BB71" s="128">
        <f t="shared" ref="BB71" si="310">BB69+BA71</f>
        <v>0</v>
      </c>
      <c r="BC71" s="128">
        <f t="shared" ref="BC71" si="311">BC69+BB71</f>
        <v>0</v>
      </c>
      <c r="BD71" s="128">
        <f t="shared" ref="BD71" si="312">BD69+BC71</f>
        <v>0</v>
      </c>
      <c r="BE71" s="128">
        <f t="shared" ref="BE71" si="313">BE69+BD71</f>
        <v>0</v>
      </c>
      <c r="BF71" s="128">
        <f t="shared" ref="BF71" si="314">BF69+BE71</f>
        <v>0</v>
      </c>
      <c r="BG71" s="128">
        <f t="shared" ref="BG71" si="315">BG69+BF71</f>
        <v>0</v>
      </c>
      <c r="BH71" s="128">
        <f t="shared" ref="BH71" si="316">BH69+BG71</f>
        <v>0</v>
      </c>
      <c r="BI71" s="128">
        <f t="shared" ref="BI71" si="317">BI69+BH71</f>
        <v>0</v>
      </c>
      <c r="BJ71" s="128">
        <f t="shared" ref="BJ71" si="318">BJ69+BI71</f>
        <v>0</v>
      </c>
      <c r="BK71" s="128">
        <f t="shared" ref="BK71" si="319">BK69+BJ71</f>
        <v>0</v>
      </c>
      <c r="BL71" s="72"/>
      <c r="BM71" s="85"/>
      <c r="BN71" s="86"/>
      <c r="BO71" s="87"/>
      <c r="BP71" s="87"/>
      <c r="BQ71" s="87"/>
    </row>
    <row r="72" spans="1:69" ht="12.75" customHeight="1" outlineLevel="1" x14ac:dyDescent="0.25">
      <c r="A72" s="23"/>
      <c r="B72" s="152"/>
      <c r="C72" s="84"/>
      <c r="D72" s="375"/>
      <c r="E72" s="320"/>
      <c r="F72" s="320"/>
      <c r="G72" s="320"/>
      <c r="H72" s="320"/>
      <c r="I72" s="320"/>
      <c r="J72" s="320"/>
      <c r="K72" s="320"/>
      <c r="L72" s="320"/>
      <c r="M72" s="320"/>
      <c r="N72" s="320"/>
      <c r="O72" s="320"/>
      <c r="P72" s="375"/>
      <c r="Q72" s="320"/>
      <c r="R72" s="320"/>
      <c r="S72" s="320"/>
      <c r="T72" s="320"/>
      <c r="U72" s="320"/>
      <c r="V72" s="320"/>
      <c r="W72" s="320"/>
      <c r="X72" s="320"/>
      <c r="Y72" s="320"/>
      <c r="Z72" s="320"/>
      <c r="AA72" s="320"/>
      <c r="AB72" s="375"/>
      <c r="AC72" s="320"/>
      <c r="AD72" s="320"/>
      <c r="AE72" s="320"/>
      <c r="AF72" s="320"/>
      <c r="AG72" s="320"/>
      <c r="AH72" s="320"/>
      <c r="AI72" s="320"/>
      <c r="AJ72" s="320"/>
      <c r="AK72" s="320"/>
      <c r="AL72" s="320"/>
      <c r="AM72" s="320"/>
      <c r="AN72" s="375"/>
      <c r="AO72" s="320"/>
      <c r="AP72" s="320"/>
      <c r="AQ72" s="320"/>
      <c r="AR72" s="320"/>
      <c r="AS72" s="320"/>
      <c r="AT72" s="320"/>
      <c r="AU72" s="320"/>
      <c r="AV72" s="320"/>
      <c r="AW72" s="320"/>
      <c r="AX72" s="320"/>
      <c r="AY72" s="320"/>
      <c r="AZ72" s="43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25"/>
      <c r="BM72" s="85"/>
      <c r="BN72" s="86"/>
      <c r="BO72" s="87"/>
      <c r="BP72" s="87"/>
      <c r="BQ72" s="87"/>
    </row>
    <row r="73" spans="1:69" ht="12.75" customHeight="1" outlineLevel="1" x14ac:dyDescent="0.25">
      <c r="A73" s="23"/>
      <c r="B73" s="280" t="s">
        <v>37</v>
      </c>
      <c r="C73" s="174"/>
      <c r="D73" s="374">
        <v>0</v>
      </c>
      <c r="E73" s="295">
        <v>0</v>
      </c>
      <c r="F73" s="295">
        <v>0</v>
      </c>
      <c r="G73" s="295">
        <f>$F$74/$C$75</f>
        <v>416666.66666666669</v>
      </c>
      <c r="H73" s="295">
        <f t="shared" ref="H73:AD73" si="320">$F$74/60</f>
        <v>416666.66666666669</v>
      </c>
      <c r="I73" s="295">
        <f t="shared" si="320"/>
        <v>416666.66666666669</v>
      </c>
      <c r="J73" s="295">
        <f t="shared" si="320"/>
        <v>416666.66666666669</v>
      </c>
      <c r="K73" s="295">
        <f t="shared" si="320"/>
        <v>416666.66666666669</v>
      </c>
      <c r="L73" s="295">
        <f t="shared" si="320"/>
        <v>416666.66666666669</v>
      </c>
      <c r="M73" s="295">
        <f>$F$74/60</f>
        <v>416666.66666666669</v>
      </c>
      <c r="N73" s="295">
        <f t="shared" si="320"/>
        <v>416666.66666666669</v>
      </c>
      <c r="O73" s="295">
        <f t="shared" si="320"/>
        <v>416666.66666666669</v>
      </c>
      <c r="P73" s="374">
        <f t="shared" si="320"/>
        <v>416666.66666666669</v>
      </c>
      <c r="Q73" s="295">
        <f t="shared" si="320"/>
        <v>416666.66666666669</v>
      </c>
      <c r="R73" s="295">
        <f t="shared" si="320"/>
        <v>416666.66666666669</v>
      </c>
      <c r="S73" s="295">
        <f t="shared" si="320"/>
        <v>416666.66666666669</v>
      </c>
      <c r="T73" s="295">
        <f t="shared" si="320"/>
        <v>416666.66666666669</v>
      </c>
      <c r="U73" s="295">
        <f t="shared" si="320"/>
        <v>416666.66666666669</v>
      </c>
      <c r="V73" s="295">
        <f t="shared" si="320"/>
        <v>416666.66666666669</v>
      </c>
      <c r="W73" s="295">
        <f t="shared" si="320"/>
        <v>416666.66666666669</v>
      </c>
      <c r="X73" s="295">
        <f t="shared" si="320"/>
        <v>416666.66666666669</v>
      </c>
      <c r="Y73" s="295">
        <f t="shared" si="320"/>
        <v>416666.66666666669</v>
      </c>
      <c r="Z73" s="295">
        <f t="shared" si="320"/>
        <v>416666.66666666669</v>
      </c>
      <c r="AA73" s="295">
        <f t="shared" si="320"/>
        <v>416666.66666666669</v>
      </c>
      <c r="AB73" s="374">
        <f t="shared" si="320"/>
        <v>416666.66666666669</v>
      </c>
      <c r="AC73" s="295">
        <f t="shared" si="320"/>
        <v>416666.66666666669</v>
      </c>
      <c r="AD73" s="295">
        <f t="shared" si="320"/>
        <v>416666.66666666669</v>
      </c>
      <c r="AE73" s="295">
        <f>$F$74/60+$AD$74/60</f>
        <v>833333.33333333337</v>
      </c>
      <c r="AF73" s="295">
        <f t="shared" ref="AF73:AM73" si="321">$F$74/60+$AD$74/60</f>
        <v>833333.33333333337</v>
      </c>
      <c r="AG73" s="295">
        <f t="shared" si="321"/>
        <v>833333.33333333337</v>
      </c>
      <c r="AH73" s="295">
        <f t="shared" si="321"/>
        <v>833333.33333333337</v>
      </c>
      <c r="AI73" s="295">
        <f t="shared" si="321"/>
        <v>833333.33333333337</v>
      </c>
      <c r="AJ73" s="295">
        <f t="shared" si="321"/>
        <v>833333.33333333337</v>
      </c>
      <c r="AK73" s="295">
        <f t="shared" si="321"/>
        <v>833333.33333333337</v>
      </c>
      <c r="AL73" s="295">
        <f t="shared" si="321"/>
        <v>833333.33333333337</v>
      </c>
      <c r="AM73" s="295">
        <f t="shared" si="321"/>
        <v>833333.33333333337</v>
      </c>
      <c r="AN73" s="374">
        <f>$F$74/60+$AD$74/60+$AM$74/60</f>
        <v>1833333.3333333335</v>
      </c>
      <c r="AO73" s="295">
        <f t="shared" ref="AO73:BK73" si="322">$F$74/60+$AD$74/60+$AM$74/60</f>
        <v>1833333.3333333335</v>
      </c>
      <c r="AP73" s="295">
        <f t="shared" si="322"/>
        <v>1833333.3333333335</v>
      </c>
      <c r="AQ73" s="295">
        <f t="shared" si="322"/>
        <v>1833333.3333333335</v>
      </c>
      <c r="AR73" s="295">
        <f t="shared" si="322"/>
        <v>1833333.3333333335</v>
      </c>
      <c r="AS73" s="295">
        <f t="shared" si="322"/>
        <v>1833333.3333333335</v>
      </c>
      <c r="AT73" s="295">
        <f t="shared" si="322"/>
        <v>1833333.3333333335</v>
      </c>
      <c r="AU73" s="295">
        <f t="shared" si="322"/>
        <v>1833333.3333333335</v>
      </c>
      <c r="AV73" s="295">
        <f t="shared" si="322"/>
        <v>1833333.3333333335</v>
      </c>
      <c r="AW73" s="295">
        <f t="shared" si="322"/>
        <v>1833333.3333333335</v>
      </c>
      <c r="AX73" s="295">
        <f t="shared" si="322"/>
        <v>1833333.3333333335</v>
      </c>
      <c r="AY73" s="295">
        <f t="shared" si="322"/>
        <v>1833333.3333333335</v>
      </c>
      <c r="AZ73" s="374">
        <f t="shared" si="322"/>
        <v>1833333.3333333335</v>
      </c>
      <c r="BA73" s="295">
        <f t="shared" si="322"/>
        <v>1833333.3333333335</v>
      </c>
      <c r="BB73" s="295">
        <f t="shared" si="322"/>
        <v>1833333.3333333335</v>
      </c>
      <c r="BC73" s="295">
        <f t="shared" si="322"/>
        <v>1833333.3333333335</v>
      </c>
      <c r="BD73" s="295">
        <f t="shared" si="322"/>
        <v>1833333.3333333335</v>
      </c>
      <c r="BE73" s="295">
        <f t="shared" si="322"/>
        <v>1833333.3333333335</v>
      </c>
      <c r="BF73" s="295">
        <f t="shared" si="322"/>
        <v>1833333.3333333335</v>
      </c>
      <c r="BG73" s="295">
        <f t="shared" si="322"/>
        <v>1833333.3333333335</v>
      </c>
      <c r="BH73" s="295">
        <f t="shared" si="322"/>
        <v>1833333.3333333335</v>
      </c>
      <c r="BI73" s="295">
        <f t="shared" si="322"/>
        <v>1833333.3333333335</v>
      </c>
      <c r="BJ73" s="295">
        <f t="shared" si="322"/>
        <v>1833333.3333333335</v>
      </c>
      <c r="BK73" s="295">
        <f t="shared" si="322"/>
        <v>1833333.3333333335</v>
      </c>
      <c r="BL73" s="72">
        <f>SUM(D73:O73)</f>
        <v>3749999.9999999995</v>
      </c>
      <c r="BM73" s="85">
        <f>SUM(P73:AA73)</f>
        <v>5000000</v>
      </c>
      <c r="BN73" s="86">
        <f>SUM(AB73:AM73)</f>
        <v>8750000</v>
      </c>
      <c r="BO73" s="87">
        <f>SUM(AN73:AY73)</f>
        <v>22000000</v>
      </c>
      <c r="BP73" s="87">
        <f>SUM(AZ73:BK73)</f>
        <v>22000000</v>
      </c>
      <c r="BQ73" s="87"/>
    </row>
    <row r="74" spans="1:69" ht="12.75" customHeight="1" outlineLevel="1" x14ac:dyDescent="0.25">
      <c r="A74" s="294"/>
      <c r="B74" s="280" t="s">
        <v>38</v>
      </c>
      <c r="C74" s="293"/>
      <c r="D74" s="374">
        <v>0</v>
      </c>
      <c r="E74" s="295">
        <v>0</v>
      </c>
      <c r="F74" s="295">
        <f>F122+F123</f>
        <v>25000000</v>
      </c>
      <c r="G74" s="295">
        <f>G122+G123</f>
        <v>0</v>
      </c>
      <c r="H74" s="295">
        <f t="shared" ref="H74:AY74" si="323">H122+H123</f>
        <v>0</v>
      </c>
      <c r="I74" s="295">
        <f t="shared" si="323"/>
        <v>0</v>
      </c>
      <c r="J74" s="295">
        <f t="shared" si="323"/>
        <v>0</v>
      </c>
      <c r="K74" s="295">
        <f t="shared" si="323"/>
        <v>0</v>
      </c>
      <c r="L74" s="295">
        <f t="shared" si="323"/>
        <v>0</v>
      </c>
      <c r="M74" s="295">
        <f t="shared" si="323"/>
        <v>0</v>
      </c>
      <c r="N74" s="295">
        <f t="shared" si="323"/>
        <v>0</v>
      </c>
      <c r="O74" s="295">
        <f t="shared" si="323"/>
        <v>0</v>
      </c>
      <c r="P74" s="374">
        <f t="shared" si="323"/>
        <v>0</v>
      </c>
      <c r="Q74" s="295">
        <f t="shared" si="323"/>
        <v>0</v>
      </c>
      <c r="R74" s="295">
        <f t="shared" si="323"/>
        <v>0</v>
      </c>
      <c r="S74" s="295">
        <f t="shared" si="323"/>
        <v>0</v>
      </c>
      <c r="T74" s="295">
        <f t="shared" si="323"/>
        <v>0</v>
      </c>
      <c r="U74" s="295">
        <f t="shared" si="323"/>
        <v>0</v>
      </c>
      <c r="V74" s="295">
        <f t="shared" si="323"/>
        <v>0</v>
      </c>
      <c r="W74" s="295">
        <f t="shared" si="323"/>
        <v>0</v>
      </c>
      <c r="X74" s="295">
        <f t="shared" si="323"/>
        <v>0</v>
      </c>
      <c r="Y74" s="295">
        <f t="shared" si="323"/>
        <v>0</v>
      </c>
      <c r="Z74" s="295">
        <f t="shared" si="323"/>
        <v>0</v>
      </c>
      <c r="AA74" s="295">
        <f t="shared" si="323"/>
        <v>0</v>
      </c>
      <c r="AB74" s="374">
        <f t="shared" si="323"/>
        <v>0</v>
      </c>
      <c r="AC74" s="295">
        <f t="shared" si="323"/>
        <v>0</v>
      </c>
      <c r="AD74" s="295">
        <f t="shared" si="323"/>
        <v>25000000</v>
      </c>
      <c r="AE74" s="295">
        <f t="shared" si="323"/>
        <v>0</v>
      </c>
      <c r="AF74" s="295">
        <f t="shared" si="323"/>
        <v>0</v>
      </c>
      <c r="AG74" s="295">
        <f t="shared" si="323"/>
        <v>0</v>
      </c>
      <c r="AH74" s="295">
        <f t="shared" si="323"/>
        <v>0</v>
      </c>
      <c r="AI74" s="295">
        <f t="shared" si="323"/>
        <v>0</v>
      </c>
      <c r="AJ74" s="295">
        <f t="shared" si="323"/>
        <v>0</v>
      </c>
      <c r="AK74" s="295">
        <f t="shared" si="323"/>
        <v>0</v>
      </c>
      <c r="AL74" s="295">
        <f t="shared" si="323"/>
        <v>0</v>
      </c>
      <c r="AM74" s="295">
        <f t="shared" si="323"/>
        <v>60000000</v>
      </c>
      <c r="AN74" s="374">
        <f t="shared" si="323"/>
        <v>0</v>
      </c>
      <c r="AO74" s="295">
        <f t="shared" si="323"/>
        <v>0</v>
      </c>
      <c r="AP74" s="295">
        <f t="shared" si="323"/>
        <v>0</v>
      </c>
      <c r="AQ74" s="295">
        <f t="shared" si="323"/>
        <v>0</v>
      </c>
      <c r="AR74" s="295">
        <f t="shared" si="323"/>
        <v>0</v>
      </c>
      <c r="AS74" s="295">
        <f t="shared" si="323"/>
        <v>0</v>
      </c>
      <c r="AT74" s="295">
        <f t="shared" si="323"/>
        <v>0</v>
      </c>
      <c r="AU74" s="295">
        <f t="shared" si="323"/>
        <v>0</v>
      </c>
      <c r="AV74" s="295">
        <f t="shared" si="323"/>
        <v>0</v>
      </c>
      <c r="AW74" s="295">
        <f t="shared" si="323"/>
        <v>0</v>
      </c>
      <c r="AX74" s="295">
        <f t="shared" si="323"/>
        <v>0</v>
      </c>
      <c r="AY74" s="295">
        <f t="shared" si="323"/>
        <v>0</v>
      </c>
      <c r="AZ74" s="374">
        <f t="shared" ref="AZ74:BK74" si="324">AZ122+AZ123</f>
        <v>0</v>
      </c>
      <c r="BA74" s="295">
        <f t="shared" si="324"/>
        <v>0</v>
      </c>
      <c r="BB74" s="295">
        <f t="shared" si="324"/>
        <v>0</v>
      </c>
      <c r="BC74" s="295">
        <f t="shared" si="324"/>
        <v>0</v>
      </c>
      <c r="BD74" s="295">
        <f t="shared" si="324"/>
        <v>0</v>
      </c>
      <c r="BE74" s="295">
        <f t="shared" si="324"/>
        <v>0</v>
      </c>
      <c r="BF74" s="295">
        <f t="shared" si="324"/>
        <v>0</v>
      </c>
      <c r="BG74" s="295">
        <f t="shared" si="324"/>
        <v>0</v>
      </c>
      <c r="BH74" s="295">
        <f t="shared" si="324"/>
        <v>0</v>
      </c>
      <c r="BI74" s="295">
        <f t="shared" si="324"/>
        <v>0</v>
      </c>
      <c r="BJ74" s="295">
        <f t="shared" si="324"/>
        <v>0</v>
      </c>
      <c r="BK74" s="295">
        <f t="shared" si="324"/>
        <v>0</v>
      </c>
      <c r="BL74" s="72"/>
      <c r="BM74" s="85"/>
      <c r="BN74" s="86"/>
      <c r="BO74" s="87"/>
      <c r="BP74" s="87"/>
      <c r="BQ74" s="87"/>
    </row>
    <row r="75" spans="1:69" ht="12.75" customHeight="1" outlineLevel="1" x14ac:dyDescent="0.25">
      <c r="A75" s="23"/>
      <c r="B75" s="280" t="s">
        <v>35</v>
      </c>
      <c r="C75" s="143">
        <v>60</v>
      </c>
      <c r="D75" s="374"/>
      <c r="E75" s="295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75"/>
      <c r="Q75" s="320"/>
      <c r="R75" s="320"/>
      <c r="S75" s="320"/>
      <c r="T75" s="320"/>
      <c r="U75" s="320"/>
      <c r="V75" s="320"/>
      <c r="W75" s="320"/>
      <c r="X75" s="320"/>
      <c r="Y75" s="320"/>
      <c r="Z75" s="320"/>
      <c r="AA75" s="320"/>
      <c r="AB75" s="375"/>
      <c r="AC75" s="320"/>
      <c r="AD75" s="320"/>
      <c r="AE75" s="320"/>
      <c r="AF75" s="320"/>
      <c r="AG75" s="320"/>
      <c r="AH75" s="320"/>
      <c r="AI75" s="320"/>
      <c r="AJ75" s="320"/>
      <c r="AK75" s="320"/>
      <c r="AL75" s="320"/>
      <c r="AM75" s="320"/>
      <c r="AN75" s="375"/>
      <c r="AO75" s="320"/>
      <c r="AP75" s="320"/>
      <c r="AQ75" s="320"/>
      <c r="AR75" s="320"/>
      <c r="AS75" s="320"/>
      <c r="AT75" s="320"/>
      <c r="AU75" s="320"/>
      <c r="AV75" s="320"/>
      <c r="AW75" s="320"/>
      <c r="AX75" s="320"/>
      <c r="AY75" s="320"/>
      <c r="AZ75" s="43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25"/>
      <c r="BM75" s="85"/>
      <c r="BN75" s="86"/>
      <c r="BO75" s="87"/>
      <c r="BP75" s="87"/>
      <c r="BQ75" s="87"/>
    </row>
    <row r="76" spans="1:69" ht="12.75" customHeight="1" outlineLevel="1" x14ac:dyDescent="0.25">
      <c r="A76" s="23"/>
      <c r="B76" s="281" t="s">
        <v>36</v>
      </c>
      <c r="C76" s="84"/>
      <c r="D76" s="374">
        <f t="shared" ref="D76:AC76" si="325">C76-D73+D74</f>
        <v>0</v>
      </c>
      <c r="E76" s="295">
        <f t="shared" si="325"/>
        <v>0</v>
      </c>
      <c r="F76" s="295">
        <f t="shared" si="325"/>
        <v>25000000</v>
      </c>
      <c r="G76" s="295">
        <f t="shared" si="325"/>
        <v>24583333.333333332</v>
      </c>
      <c r="H76" s="295">
        <f t="shared" si="325"/>
        <v>24166666.666666664</v>
      </c>
      <c r="I76" s="295">
        <f t="shared" si="325"/>
        <v>23749999.999999996</v>
      </c>
      <c r="J76" s="295">
        <f t="shared" si="325"/>
        <v>23333333.333333328</v>
      </c>
      <c r="K76" s="295">
        <f t="shared" si="325"/>
        <v>22916666.66666666</v>
      </c>
      <c r="L76" s="295">
        <f t="shared" si="325"/>
        <v>22499999.999999993</v>
      </c>
      <c r="M76" s="295">
        <f t="shared" si="325"/>
        <v>22083333.333333325</v>
      </c>
      <c r="N76" s="295">
        <f t="shared" si="325"/>
        <v>21666666.666666657</v>
      </c>
      <c r="O76" s="295">
        <f t="shared" si="325"/>
        <v>21249999.999999989</v>
      </c>
      <c r="P76" s="374">
        <f t="shared" si="325"/>
        <v>20833333.333333321</v>
      </c>
      <c r="Q76" s="295">
        <f t="shared" si="325"/>
        <v>20416666.666666653</v>
      </c>
      <c r="R76" s="295">
        <f t="shared" si="325"/>
        <v>19999999.999999985</v>
      </c>
      <c r="S76" s="295">
        <f t="shared" si="325"/>
        <v>19583333.333333317</v>
      </c>
      <c r="T76" s="295">
        <f t="shared" si="325"/>
        <v>19166666.666666649</v>
      </c>
      <c r="U76" s="295">
        <f t="shared" si="325"/>
        <v>18749999.999999981</v>
      </c>
      <c r="V76" s="295">
        <f t="shared" si="325"/>
        <v>18333333.333333313</v>
      </c>
      <c r="W76" s="295">
        <f t="shared" si="325"/>
        <v>17916666.666666646</v>
      </c>
      <c r="X76" s="295">
        <f t="shared" si="325"/>
        <v>17499999.999999978</v>
      </c>
      <c r="Y76" s="295">
        <f t="shared" si="325"/>
        <v>17083333.33333331</v>
      </c>
      <c r="Z76" s="295">
        <f t="shared" si="325"/>
        <v>16666666.666666644</v>
      </c>
      <c r="AA76" s="295">
        <f t="shared" si="325"/>
        <v>16249999.999999978</v>
      </c>
      <c r="AB76" s="374">
        <f t="shared" si="325"/>
        <v>15833333.333333312</v>
      </c>
      <c r="AC76" s="295">
        <f t="shared" si="325"/>
        <v>15416666.666666646</v>
      </c>
      <c r="AD76" s="295">
        <f>AC76-AD73+AD74</f>
        <v>39999999.999999978</v>
      </c>
      <c r="AE76" s="295">
        <f t="shared" ref="AE76:BJ76" si="326">AD76-AE73+AE74</f>
        <v>39166666.666666642</v>
      </c>
      <c r="AF76" s="295">
        <f t="shared" si="326"/>
        <v>38333333.333333306</v>
      </c>
      <c r="AG76" s="295">
        <f t="shared" si="326"/>
        <v>37499999.99999997</v>
      </c>
      <c r="AH76" s="295">
        <f t="shared" si="326"/>
        <v>36666666.666666634</v>
      </c>
      <c r="AI76" s="295">
        <f t="shared" si="326"/>
        <v>35833333.333333299</v>
      </c>
      <c r="AJ76" s="295">
        <f t="shared" si="326"/>
        <v>34999999.999999963</v>
      </c>
      <c r="AK76" s="295">
        <f t="shared" si="326"/>
        <v>34166666.666666627</v>
      </c>
      <c r="AL76" s="295">
        <f t="shared" si="326"/>
        <v>33333333.333333295</v>
      </c>
      <c r="AM76" s="295">
        <f t="shared" si="326"/>
        <v>92499999.99999997</v>
      </c>
      <c r="AN76" s="374">
        <f t="shared" si="326"/>
        <v>90666666.666666642</v>
      </c>
      <c r="AO76" s="295">
        <f t="shared" si="326"/>
        <v>88833333.333333313</v>
      </c>
      <c r="AP76" s="295">
        <f t="shared" si="326"/>
        <v>86999999.999999985</v>
      </c>
      <c r="AQ76" s="295">
        <f t="shared" si="326"/>
        <v>85166666.666666657</v>
      </c>
      <c r="AR76" s="295">
        <f t="shared" si="326"/>
        <v>83333333.333333328</v>
      </c>
      <c r="AS76" s="295">
        <f t="shared" si="326"/>
        <v>81500000</v>
      </c>
      <c r="AT76" s="295">
        <f t="shared" si="326"/>
        <v>79666666.666666672</v>
      </c>
      <c r="AU76" s="295">
        <f t="shared" si="326"/>
        <v>77833333.333333343</v>
      </c>
      <c r="AV76" s="295">
        <f t="shared" si="326"/>
        <v>76000000.000000015</v>
      </c>
      <c r="AW76" s="295">
        <f t="shared" si="326"/>
        <v>74166666.666666687</v>
      </c>
      <c r="AX76" s="295">
        <f t="shared" si="326"/>
        <v>72333333.333333358</v>
      </c>
      <c r="AY76" s="295">
        <f t="shared" si="326"/>
        <v>70500000.00000003</v>
      </c>
      <c r="AZ76" s="374">
        <f t="shared" si="326"/>
        <v>68666666.666666701</v>
      </c>
      <c r="BA76" s="295">
        <f t="shared" si="326"/>
        <v>66833333.333333366</v>
      </c>
      <c r="BB76" s="295">
        <f t="shared" si="326"/>
        <v>65000000.00000003</v>
      </c>
      <c r="BC76" s="295">
        <f t="shared" si="326"/>
        <v>63166666.666666694</v>
      </c>
      <c r="BD76" s="295">
        <f t="shared" si="326"/>
        <v>61333333.333333358</v>
      </c>
      <c r="BE76" s="295">
        <f t="shared" si="326"/>
        <v>59500000.000000022</v>
      </c>
      <c r="BF76" s="295">
        <f t="shared" si="326"/>
        <v>57666666.666666687</v>
      </c>
      <c r="BG76" s="295">
        <f t="shared" si="326"/>
        <v>55833333.333333351</v>
      </c>
      <c r="BH76" s="295">
        <f t="shared" si="326"/>
        <v>54000000.000000015</v>
      </c>
      <c r="BI76" s="295">
        <f t="shared" si="326"/>
        <v>52166666.666666679</v>
      </c>
      <c r="BJ76" s="295">
        <f t="shared" si="326"/>
        <v>50333333.333333343</v>
      </c>
      <c r="BK76" s="295">
        <f>BJ76-BK73+BK74</f>
        <v>48500000.000000007</v>
      </c>
      <c r="BL76" s="72"/>
      <c r="BM76" s="85"/>
      <c r="BN76" s="86"/>
      <c r="BO76" s="87"/>
      <c r="BP76" s="87"/>
      <c r="BQ76" s="87"/>
    </row>
    <row r="77" spans="1:69" ht="12.75" customHeight="1" outlineLevel="1" x14ac:dyDescent="0.25">
      <c r="A77" s="23"/>
      <c r="B77" s="152"/>
      <c r="C77" s="84"/>
      <c r="D77" s="375"/>
      <c r="E77" s="320"/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75"/>
      <c r="Q77" s="320"/>
      <c r="R77" s="320"/>
      <c r="S77" s="320"/>
      <c r="T77" s="320"/>
      <c r="U77" s="320"/>
      <c r="V77" s="320"/>
      <c r="W77" s="320"/>
      <c r="X77" s="320"/>
      <c r="Y77" s="320"/>
      <c r="Z77" s="320"/>
      <c r="AA77" s="320"/>
      <c r="AB77" s="375"/>
      <c r="AC77" s="320"/>
      <c r="AD77" s="320"/>
      <c r="AE77" s="320"/>
      <c r="AF77" s="320"/>
      <c r="AG77" s="320"/>
      <c r="AH77" s="320"/>
      <c r="AI77" s="320"/>
      <c r="AJ77" s="320"/>
      <c r="AK77" s="320"/>
      <c r="AL77" s="320"/>
      <c r="AM77" s="320"/>
      <c r="AN77" s="375"/>
      <c r="AO77" s="320"/>
      <c r="AP77" s="320"/>
      <c r="AQ77" s="320"/>
      <c r="AR77" s="320"/>
      <c r="AS77" s="320"/>
      <c r="AT77" s="320"/>
      <c r="AU77" s="320"/>
      <c r="AV77" s="320"/>
      <c r="AW77" s="320"/>
      <c r="AX77" s="320"/>
      <c r="AY77" s="320"/>
      <c r="AZ77" s="375"/>
      <c r="BA77" s="320"/>
      <c r="BB77" s="320"/>
      <c r="BC77" s="320"/>
      <c r="BD77" s="320"/>
      <c r="BE77" s="320"/>
      <c r="BF77" s="320"/>
      <c r="BG77" s="320"/>
      <c r="BH77" s="320"/>
      <c r="BI77" s="320"/>
      <c r="BJ77" s="320"/>
      <c r="BK77" s="100"/>
      <c r="BL77" s="25"/>
      <c r="BM77" s="85"/>
      <c r="BN77" s="86"/>
      <c r="BO77" s="87"/>
      <c r="BP77" s="87"/>
      <c r="BQ77" s="87"/>
    </row>
    <row r="78" spans="1:69" ht="12.75" customHeight="1" outlineLevel="1" x14ac:dyDescent="0.25">
      <c r="A78" s="23"/>
      <c r="B78" s="152"/>
      <c r="C78" s="84"/>
      <c r="D78" s="375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75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75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75"/>
      <c r="AO78" s="320"/>
      <c r="AP78" s="320"/>
      <c r="AQ78" s="320"/>
      <c r="AR78" s="320"/>
      <c r="AS78" s="320"/>
      <c r="AT78" s="320"/>
      <c r="AU78" s="320"/>
      <c r="AV78" s="320"/>
      <c r="AW78" s="320"/>
      <c r="AX78" s="320"/>
      <c r="AY78" s="320"/>
      <c r="AZ78" s="375"/>
      <c r="BA78" s="320"/>
      <c r="BB78" s="320"/>
      <c r="BC78" s="320"/>
      <c r="BD78" s="320"/>
      <c r="BE78" s="320"/>
      <c r="BF78" s="320"/>
      <c r="BG78" s="320"/>
      <c r="BH78" s="320"/>
      <c r="BI78" s="320"/>
      <c r="BJ78" s="320"/>
      <c r="BK78" s="100"/>
      <c r="BL78" s="25"/>
      <c r="BM78" s="85"/>
      <c r="BN78" s="86"/>
      <c r="BO78" s="87"/>
      <c r="BP78" s="87"/>
      <c r="BQ78" s="87"/>
    </row>
    <row r="79" spans="1:69" ht="12.75" customHeight="1" outlineLevel="1" x14ac:dyDescent="0.25">
      <c r="A79" s="23"/>
      <c r="B79" s="226" t="s">
        <v>151</v>
      </c>
      <c r="C79" s="156"/>
      <c r="D79" s="380">
        <f>IF((D66+D69)&gt;0,(D66+D69+D85)*$C$80,0)</f>
        <v>0</v>
      </c>
      <c r="E79" s="380">
        <f t="shared" ref="E79" si="327">IF((E66+E69)&gt;0,(E66+E69+E85)*$C$80,0)</f>
        <v>0</v>
      </c>
      <c r="F79" s="327">
        <f>IF((F66+F69-$F$74/4)&gt;0,(F66+F69-$F$74/4)*$C$80,0)</f>
        <v>0</v>
      </c>
      <c r="G79" s="327">
        <f>IF((G66+G69-$F$74/12)&gt;0,(G66+G69-$F$74/12)*$C$80,0)</f>
        <v>0</v>
      </c>
      <c r="H79" s="327">
        <f t="shared" ref="H79:O79" si="328">IF((H66+H69-$F$74/12)&gt;0,(H66+H69-$F$74/12)*$C$80,0)</f>
        <v>0</v>
      </c>
      <c r="I79" s="327">
        <f t="shared" si="328"/>
        <v>0</v>
      </c>
      <c r="J79" s="327">
        <f t="shared" si="328"/>
        <v>0</v>
      </c>
      <c r="K79" s="327">
        <f t="shared" si="328"/>
        <v>0</v>
      </c>
      <c r="L79" s="327">
        <f>IF((L66+L69-$F$74/12)&gt;0,(L66+L69-$F$74/12)*$C$80,0)</f>
        <v>0</v>
      </c>
      <c r="M79" s="327">
        <f t="shared" si="328"/>
        <v>0</v>
      </c>
      <c r="N79" s="327">
        <f t="shared" si="328"/>
        <v>0</v>
      </c>
      <c r="O79" s="327">
        <f t="shared" si="328"/>
        <v>0</v>
      </c>
      <c r="P79" s="380">
        <f>IF((P66+P69)&gt;0,(P66+P69+P85)*$C$80,0)</f>
        <v>0</v>
      </c>
      <c r="Q79" s="380">
        <f t="shared" ref="Q79:R79" si="329">IF((Q66+Q69)&gt;0,(Q66+Q69+Q85)*$C$80,0)</f>
        <v>0</v>
      </c>
      <c r="R79" s="380">
        <f t="shared" si="329"/>
        <v>0</v>
      </c>
      <c r="S79" s="327">
        <f t="shared" ref="S79:AC79" si="330">IF((S66+S69)&gt;0,(S66+S69+S85)*$C$80,0)</f>
        <v>92511</v>
      </c>
      <c r="T79" s="327">
        <f t="shared" si="330"/>
        <v>99400.5</v>
      </c>
      <c r="U79" s="327">
        <f t="shared" si="330"/>
        <v>200500.5</v>
      </c>
      <c r="V79" s="327">
        <f t="shared" si="330"/>
        <v>203725.5</v>
      </c>
      <c r="W79" s="327">
        <f t="shared" si="330"/>
        <v>0</v>
      </c>
      <c r="X79" s="327">
        <f t="shared" si="330"/>
        <v>199815</v>
      </c>
      <c r="Y79" s="327">
        <f t="shared" si="330"/>
        <v>239265</v>
      </c>
      <c r="Z79" s="327">
        <f t="shared" si="330"/>
        <v>278715</v>
      </c>
      <c r="AA79" s="327">
        <f t="shared" si="330"/>
        <v>411915</v>
      </c>
      <c r="AB79" s="327">
        <f t="shared" si="330"/>
        <v>0</v>
      </c>
      <c r="AC79" s="327">
        <f t="shared" si="330"/>
        <v>490035.00000000012</v>
      </c>
      <c r="AD79" s="327">
        <f>IF((AD66+AD69-$AD$74/4)&gt;0,(AD66+AD69-$AD$74/4+AD85)*$C$80,0)</f>
        <v>0</v>
      </c>
      <c r="AE79" s="327">
        <f>IF((AE66+AE69-$AD$74/12)&gt;0,(AE66+AE69-$AD$74/12+AE85)*$C$80,0)</f>
        <v>0</v>
      </c>
      <c r="AF79" s="327">
        <f t="shared" ref="AF79:AL79" si="331">IF((AF66+AF69-$AD$74/12)&gt;0,(AF66+AF69-$AD$74/12+AF85)*$C$80,0)</f>
        <v>0</v>
      </c>
      <c r="AG79" s="327">
        <f t="shared" si="331"/>
        <v>356689.00000000006</v>
      </c>
      <c r="AH79" s="327">
        <f t="shared" si="331"/>
        <v>392539.00000000029</v>
      </c>
      <c r="AI79" s="327">
        <f t="shared" si="331"/>
        <v>341218.00000000029</v>
      </c>
      <c r="AJ79" s="327">
        <f t="shared" si="331"/>
        <v>502018.00000000029</v>
      </c>
      <c r="AK79" s="327">
        <f t="shared" si="331"/>
        <v>559232.50000000035</v>
      </c>
      <c r="AL79" s="327">
        <f t="shared" si="331"/>
        <v>642782.50000000035</v>
      </c>
      <c r="AM79" s="327">
        <f>IF((AM66+AM69-$AD$74/12-AM74)&gt;0,(AM66+AM69-$AD$74/12+AM85-AM74)*$C$80,0)</f>
        <v>0</v>
      </c>
      <c r="AN79" s="380">
        <f>IF((AN66+AN69)&gt;0,(AN66+AN69+AN85)*$C$80,0)</f>
        <v>1092780</v>
      </c>
      <c r="AO79" s="380">
        <f t="shared" ref="AO79:BJ79" si="332">IF((AO66+AO69)&gt;0,(AO66+AO69+AO85)*$C$80,0)</f>
        <v>1196617.5</v>
      </c>
      <c r="AP79" s="380">
        <f t="shared" si="332"/>
        <v>1283157</v>
      </c>
      <c r="AQ79" s="380">
        <f t="shared" si="332"/>
        <v>1392132</v>
      </c>
      <c r="AR79" s="380">
        <f t="shared" si="332"/>
        <v>1553719.5</v>
      </c>
      <c r="AS79" s="380">
        <f t="shared" si="332"/>
        <v>1713336</v>
      </c>
      <c r="AT79" s="380">
        <f t="shared" si="332"/>
        <v>1957086</v>
      </c>
      <c r="AU79" s="380">
        <f t="shared" si="332"/>
        <v>1993236</v>
      </c>
      <c r="AV79" s="380">
        <f t="shared" si="332"/>
        <v>2094915</v>
      </c>
      <c r="AW79" s="380">
        <f t="shared" si="332"/>
        <v>2158665</v>
      </c>
      <c r="AX79" s="380">
        <f t="shared" si="332"/>
        <v>2293477.5</v>
      </c>
      <c r="AY79" s="380">
        <f t="shared" si="332"/>
        <v>2381790</v>
      </c>
      <c r="AZ79" s="380">
        <f t="shared" si="332"/>
        <v>2516490</v>
      </c>
      <c r="BA79" s="380">
        <f t="shared" si="332"/>
        <v>2690865</v>
      </c>
      <c r="BB79" s="380">
        <f t="shared" si="332"/>
        <v>2766069</v>
      </c>
      <c r="BC79" s="380">
        <f t="shared" si="332"/>
        <v>2905119</v>
      </c>
      <c r="BD79" s="380">
        <f t="shared" si="332"/>
        <v>3044169</v>
      </c>
      <c r="BE79" s="380">
        <f t="shared" si="332"/>
        <v>3183219</v>
      </c>
      <c r="BF79" s="380">
        <f t="shared" si="332"/>
        <v>3305769</v>
      </c>
      <c r="BG79" s="380">
        <f t="shared" si="332"/>
        <v>3341233.5</v>
      </c>
      <c r="BH79" s="380">
        <f t="shared" si="332"/>
        <v>3578458.4999999986</v>
      </c>
      <c r="BI79" s="380">
        <f t="shared" si="332"/>
        <v>3716512.4999999986</v>
      </c>
      <c r="BJ79" s="380">
        <f t="shared" si="332"/>
        <v>3686737.4999999986</v>
      </c>
      <c r="BK79" s="380">
        <f>IF((BK66+BK69)&gt;0,(BK66+BK69+BK85)*$C$80,0)</f>
        <v>3904462.4999999986</v>
      </c>
      <c r="BL79" s="72">
        <f>SUM(D79:O79)</f>
        <v>0</v>
      </c>
      <c r="BM79" s="85">
        <f>SUM(P79:AA79)</f>
        <v>1725847.5</v>
      </c>
      <c r="BN79" s="86">
        <f>SUM(AB79:AM79)</f>
        <v>3284514.0000000019</v>
      </c>
      <c r="BO79" s="87">
        <f>SUM(AN79:AY79)</f>
        <v>21110911.5</v>
      </c>
      <c r="BP79" s="87">
        <f>SUM(AZ79:BK79)</f>
        <v>38639104.5</v>
      </c>
      <c r="BQ79" s="87"/>
    </row>
    <row r="80" spans="1:69" ht="12.75" customHeight="1" outlineLevel="2" x14ac:dyDescent="0.25">
      <c r="A80" s="23"/>
      <c r="B80" s="109" t="s">
        <v>39</v>
      </c>
      <c r="C80" s="277">
        <v>0.15</v>
      </c>
      <c r="D80" s="380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80">
        <f t="shared" ref="P80:AM80" si="333">-$C80/12</f>
        <v>-1.2499999999999999E-2</v>
      </c>
      <c r="Q80" s="327">
        <f t="shared" si="333"/>
        <v>-1.2499999999999999E-2</v>
      </c>
      <c r="R80" s="327">
        <f t="shared" si="333"/>
        <v>-1.2499999999999999E-2</v>
      </c>
      <c r="S80" s="327">
        <f t="shared" si="333"/>
        <v>-1.2499999999999999E-2</v>
      </c>
      <c r="T80" s="327">
        <f t="shared" si="333"/>
        <v>-1.2499999999999999E-2</v>
      </c>
      <c r="U80" s="327">
        <f t="shared" si="333"/>
        <v>-1.2499999999999999E-2</v>
      </c>
      <c r="V80" s="327">
        <f t="shared" si="333"/>
        <v>-1.2499999999999999E-2</v>
      </c>
      <c r="W80" s="327">
        <f t="shared" si="333"/>
        <v>-1.2499999999999999E-2</v>
      </c>
      <c r="X80" s="327">
        <f t="shared" si="333"/>
        <v>-1.2499999999999999E-2</v>
      </c>
      <c r="Y80" s="327">
        <f t="shared" si="333"/>
        <v>-1.2499999999999999E-2</v>
      </c>
      <c r="Z80" s="327">
        <f t="shared" si="333"/>
        <v>-1.2499999999999999E-2</v>
      </c>
      <c r="AA80" s="327">
        <f t="shared" si="333"/>
        <v>-1.2499999999999999E-2</v>
      </c>
      <c r="AB80" s="380">
        <f t="shared" si="333"/>
        <v>-1.2499999999999999E-2</v>
      </c>
      <c r="AC80" s="327">
        <f t="shared" si="333"/>
        <v>-1.2499999999999999E-2</v>
      </c>
      <c r="AD80" s="327">
        <f t="shared" si="333"/>
        <v>-1.2499999999999999E-2</v>
      </c>
      <c r="AE80" s="327">
        <f t="shared" si="333"/>
        <v>-1.2499999999999999E-2</v>
      </c>
      <c r="AF80" s="327">
        <f t="shared" si="333"/>
        <v>-1.2499999999999999E-2</v>
      </c>
      <c r="AG80" s="327">
        <f t="shared" si="333"/>
        <v>-1.2499999999999999E-2</v>
      </c>
      <c r="AH80" s="327">
        <f t="shared" si="333"/>
        <v>-1.2499999999999999E-2</v>
      </c>
      <c r="AI80" s="327">
        <f t="shared" si="333"/>
        <v>-1.2499999999999999E-2</v>
      </c>
      <c r="AJ80" s="327">
        <f t="shared" si="333"/>
        <v>-1.2499999999999999E-2</v>
      </c>
      <c r="AK80" s="327">
        <f t="shared" si="333"/>
        <v>-1.2499999999999999E-2</v>
      </c>
      <c r="AL80" s="327">
        <f t="shared" si="333"/>
        <v>-1.2499999999999999E-2</v>
      </c>
      <c r="AM80" s="327">
        <f t="shared" si="333"/>
        <v>-1.2499999999999999E-2</v>
      </c>
      <c r="AN80" s="380"/>
      <c r="AO80" s="327"/>
      <c r="AP80" s="327"/>
      <c r="AQ80" s="327"/>
      <c r="AR80" s="327"/>
      <c r="AS80" s="327">
        <f t="shared" ref="AS80:AS82" si="334">-$C80/12</f>
        <v>-1.2499999999999999E-2</v>
      </c>
      <c r="AT80" s="327"/>
      <c r="AU80" s="327"/>
      <c r="AV80" s="327"/>
      <c r="AW80" s="327"/>
      <c r="AX80" s="327"/>
      <c r="AY80" s="327"/>
      <c r="AZ80" s="380"/>
      <c r="BA80" s="327"/>
      <c r="BB80" s="327"/>
      <c r="BC80" s="327"/>
      <c r="BD80" s="327"/>
      <c r="BE80" s="327"/>
      <c r="BF80" s="327"/>
      <c r="BG80" s="327"/>
      <c r="BH80" s="327"/>
      <c r="BI80" s="327"/>
      <c r="BJ80" s="327"/>
      <c r="BK80" s="145"/>
      <c r="BL80" s="72">
        <f t="shared" ref="BL80:BL83" si="335">SUM(E80:P80)</f>
        <v>-1.2499999999999999E-2</v>
      </c>
      <c r="BM80" s="85">
        <f t="shared" ref="BM80:BM89" si="336">SUM(Q80:AB80)</f>
        <v>-0.15</v>
      </c>
      <c r="BN80" s="86">
        <f t="shared" ref="BN80:BN89" si="337">SUM(AC80:AS80)</f>
        <v>-0.15</v>
      </c>
      <c r="BO80" s="87"/>
      <c r="BP80" s="87"/>
      <c r="BQ80" s="87"/>
    </row>
    <row r="81" spans="1:69" s="286" customFormat="1" ht="12.75" customHeight="1" outlineLevel="2" x14ac:dyDescent="0.25">
      <c r="A81" s="287"/>
      <c r="B81" s="109" t="s">
        <v>152</v>
      </c>
      <c r="C81" s="277"/>
      <c r="D81" s="380">
        <f t="shared" ref="D81:AA81" si="338">(D51+D52+D53+D32)*$C$82</f>
        <v>33000</v>
      </c>
      <c r="E81" s="327">
        <f t="shared" si="338"/>
        <v>33000</v>
      </c>
      <c r="F81" s="327">
        <f t="shared" si="338"/>
        <v>33000</v>
      </c>
      <c r="G81" s="327">
        <f t="shared" si="338"/>
        <v>33000</v>
      </c>
      <c r="H81" s="327">
        <f t="shared" si="338"/>
        <v>42000</v>
      </c>
      <c r="I81" s="327">
        <f t="shared" si="338"/>
        <v>99342</v>
      </c>
      <c r="J81" s="327">
        <f t="shared" si="338"/>
        <v>99342</v>
      </c>
      <c r="K81" s="327">
        <f t="shared" si="338"/>
        <v>117342</v>
      </c>
      <c r="L81" s="327">
        <f t="shared" si="338"/>
        <v>195684</v>
      </c>
      <c r="M81" s="327">
        <f t="shared" si="338"/>
        <v>237855</v>
      </c>
      <c r="N81" s="327">
        <f t="shared" si="338"/>
        <v>262026</v>
      </c>
      <c r="O81" s="327">
        <f t="shared" si="338"/>
        <v>280026</v>
      </c>
      <c r="P81" s="380">
        <f t="shared" si="338"/>
        <v>334197</v>
      </c>
      <c r="Q81" s="327">
        <f t="shared" si="338"/>
        <v>334197</v>
      </c>
      <c r="R81" s="327">
        <f t="shared" si="338"/>
        <v>358368</v>
      </c>
      <c r="S81" s="327">
        <f t="shared" si="338"/>
        <v>358368</v>
      </c>
      <c r="T81" s="327">
        <f t="shared" si="338"/>
        <v>382539</v>
      </c>
      <c r="U81" s="327">
        <f t="shared" si="338"/>
        <v>382539</v>
      </c>
      <c r="V81" s="327">
        <f t="shared" si="338"/>
        <v>382539</v>
      </c>
      <c r="W81" s="327">
        <f t="shared" si="338"/>
        <v>400539</v>
      </c>
      <c r="X81" s="327">
        <f t="shared" si="338"/>
        <v>454710</v>
      </c>
      <c r="Y81" s="327">
        <f t="shared" si="338"/>
        <v>454710</v>
      </c>
      <c r="Z81" s="327">
        <f t="shared" si="338"/>
        <v>454710</v>
      </c>
      <c r="AA81" s="327">
        <f t="shared" si="338"/>
        <v>454710</v>
      </c>
      <c r="AB81" s="380">
        <f t="shared" ref="AB81:BK81" si="339">(AB51+AB52+AB53+AB32+AB57)*$C$82</f>
        <v>568710</v>
      </c>
      <c r="AC81" s="327">
        <f t="shared" si="339"/>
        <v>568710</v>
      </c>
      <c r="AD81" s="327">
        <f t="shared" si="339"/>
        <v>568710</v>
      </c>
      <c r="AE81" s="327">
        <f t="shared" si="339"/>
        <v>604710</v>
      </c>
      <c r="AF81" s="327">
        <f t="shared" si="339"/>
        <v>653052</v>
      </c>
      <c r="AG81" s="327">
        <f t="shared" si="339"/>
        <v>653052</v>
      </c>
      <c r="AH81" s="327">
        <f t="shared" si="339"/>
        <v>677052</v>
      </c>
      <c r="AI81" s="327">
        <f t="shared" si="339"/>
        <v>725394</v>
      </c>
      <c r="AJ81" s="327">
        <f t="shared" si="339"/>
        <v>725394</v>
      </c>
      <c r="AK81" s="327">
        <f t="shared" si="339"/>
        <v>749565</v>
      </c>
      <c r="AL81" s="327">
        <f t="shared" si="339"/>
        <v>767565</v>
      </c>
      <c r="AM81" s="327">
        <f t="shared" si="339"/>
        <v>767565</v>
      </c>
      <c r="AN81" s="380">
        <f t="shared" si="339"/>
        <v>803565</v>
      </c>
      <c r="AO81" s="327">
        <f t="shared" si="339"/>
        <v>803565</v>
      </c>
      <c r="AP81" s="327">
        <f t="shared" si="339"/>
        <v>827736</v>
      </c>
      <c r="AQ81" s="327">
        <f t="shared" si="339"/>
        <v>845736</v>
      </c>
      <c r="AR81" s="327">
        <f t="shared" si="339"/>
        <v>845736</v>
      </c>
      <c r="AS81" s="327">
        <f t="shared" si="339"/>
        <v>894078</v>
      </c>
      <c r="AT81" s="327">
        <f t="shared" si="339"/>
        <v>894078</v>
      </c>
      <c r="AU81" s="327">
        <f t="shared" si="339"/>
        <v>894078</v>
      </c>
      <c r="AV81" s="327">
        <f t="shared" si="339"/>
        <v>942420</v>
      </c>
      <c r="AW81" s="327">
        <f t="shared" si="339"/>
        <v>960420</v>
      </c>
      <c r="AX81" s="327">
        <f t="shared" si="339"/>
        <v>960420</v>
      </c>
      <c r="AY81" s="327">
        <f t="shared" si="339"/>
        <v>960420</v>
      </c>
      <c r="AZ81" s="380">
        <f t="shared" si="339"/>
        <v>987420</v>
      </c>
      <c r="BA81" s="327">
        <f t="shared" si="339"/>
        <v>987420</v>
      </c>
      <c r="BB81" s="327">
        <f t="shared" si="339"/>
        <v>1035762</v>
      </c>
      <c r="BC81" s="327">
        <f t="shared" si="339"/>
        <v>1035762</v>
      </c>
      <c r="BD81" s="327">
        <f t="shared" si="339"/>
        <v>1035762</v>
      </c>
      <c r="BE81" s="327">
        <f t="shared" si="339"/>
        <v>1035762</v>
      </c>
      <c r="BF81" s="327">
        <f t="shared" si="339"/>
        <v>1035762</v>
      </c>
      <c r="BG81" s="327">
        <f t="shared" si="339"/>
        <v>1059933</v>
      </c>
      <c r="BH81" s="327">
        <f t="shared" si="339"/>
        <v>1059933</v>
      </c>
      <c r="BI81" s="327">
        <f t="shared" si="339"/>
        <v>1108275</v>
      </c>
      <c r="BJ81" s="327">
        <f t="shared" si="339"/>
        <v>1108275</v>
      </c>
      <c r="BK81" s="327">
        <f t="shared" si="339"/>
        <v>1108275</v>
      </c>
      <c r="BL81" s="72"/>
      <c r="BM81" s="85"/>
      <c r="BN81" s="86"/>
      <c r="BO81" s="87"/>
      <c r="BP81" s="87"/>
      <c r="BQ81" s="87"/>
    </row>
    <row r="82" spans="1:69" ht="12.75" customHeight="1" outlineLevel="2" x14ac:dyDescent="0.25">
      <c r="A82" s="23"/>
      <c r="B82" s="109" t="s">
        <v>179</v>
      </c>
      <c r="C82" s="277">
        <v>0.3</v>
      </c>
      <c r="D82" s="380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80">
        <f t="shared" ref="P82:AM82" si="340">-$C82/12</f>
        <v>-2.4999999999999998E-2</v>
      </c>
      <c r="Q82" s="327">
        <f t="shared" si="340"/>
        <v>-2.4999999999999998E-2</v>
      </c>
      <c r="R82" s="327">
        <f t="shared" si="340"/>
        <v>-2.4999999999999998E-2</v>
      </c>
      <c r="S82" s="327">
        <f t="shared" si="340"/>
        <v>-2.4999999999999998E-2</v>
      </c>
      <c r="T82" s="327">
        <f t="shared" si="340"/>
        <v>-2.4999999999999998E-2</v>
      </c>
      <c r="U82" s="327">
        <f t="shared" si="340"/>
        <v>-2.4999999999999998E-2</v>
      </c>
      <c r="V82" s="327">
        <f t="shared" si="340"/>
        <v>-2.4999999999999998E-2</v>
      </c>
      <c r="W82" s="327">
        <f t="shared" si="340"/>
        <v>-2.4999999999999998E-2</v>
      </c>
      <c r="X82" s="327">
        <f t="shared" si="340"/>
        <v>-2.4999999999999998E-2</v>
      </c>
      <c r="Y82" s="327">
        <f t="shared" si="340"/>
        <v>-2.4999999999999998E-2</v>
      </c>
      <c r="Z82" s="327">
        <f t="shared" si="340"/>
        <v>-2.4999999999999998E-2</v>
      </c>
      <c r="AA82" s="327">
        <f t="shared" si="340"/>
        <v>-2.4999999999999998E-2</v>
      </c>
      <c r="AB82" s="380">
        <f t="shared" si="340"/>
        <v>-2.4999999999999998E-2</v>
      </c>
      <c r="AC82" s="327">
        <f t="shared" si="340"/>
        <v>-2.4999999999999998E-2</v>
      </c>
      <c r="AD82" s="327">
        <f t="shared" si="340"/>
        <v>-2.4999999999999998E-2</v>
      </c>
      <c r="AE82" s="327">
        <f t="shared" si="340"/>
        <v>-2.4999999999999998E-2</v>
      </c>
      <c r="AF82" s="327">
        <f t="shared" si="340"/>
        <v>-2.4999999999999998E-2</v>
      </c>
      <c r="AG82" s="327">
        <f t="shared" si="340"/>
        <v>-2.4999999999999998E-2</v>
      </c>
      <c r="AH82" s="327">
        <f t="shared" si="340"/>
        <v>-2.4999999999999998E-2</v>
      </c>
      <c r="AI82" s="327">
        <f t="shared" si="340"/>
        <v>-2.4999999999999998E-2</v>
      </c>
      <c r="AJ82" s="327">
        <f t="shared" si="340"/>
        <v>-2.4999999999999998E-2</v>
      </c>
      <c r="AK82" s="327">
        <f t="shared" si="340"/>
        <v>-2.4999999999999998E-2</v>
      </c>
      <c r="AL82" s="327">
        <f t="shared" si="340"/>
        <v>-2.4999999999999998E-2</v>
      </c>
      <c r="AM82" s="327">
        <f t="shared" si="340"/>
        <v>-2.4999999999999998E-2</v>
      </c>
      <c r="AN82" s="380"/>
      <c r="AO82" s="327"/>
      <c r="AP82" s="327"/>
      <c r="AQ82" s="327"/>
      <c r="AR82" s="327"/>
      <c r="AS82" s="327">
        <f t="shared" si="334"/>
        <v>-2.4999999999999998E-2</v>
      </c>
      <c r="AT82" s="327"/>
      <c r="AU82" s="327"/>
      <c r="AV82" s="327"/>
      <c r="AW82" s="327"/>
      <c r="AX82" s="327"/>
      <c r="AY82" s="327"/>
      <c r="AZ82" s="380"/>
      <c r="BA82" s="327"/>
      <c r="BB82" s="327"/>
      <c r="BC82" s="327"/>
      <c r="BD82" s="327"/>
      <c r="BE82" s="327"/>
      <c r="BF82" s="327"/>
      <c r="BG82" s="327"/>
      <c r="BH82" s="327"/>
      <c r="BI82" s="327"/>
      <c r="BJ82" s="327"/>
      <c r="BK82" s="145"/>
      <c r="BL82" s="72">
        <f t="shared" si="335"/>
        <v>-2.4999999999999998E-2</v>
      </c>
      <c r="BM82" s="85">
        <f t="shared" si="336"/>
        <v>-0.3</v>
      </c>
      <c r="BN82" s="86">
        <f t="shared" si="337"/>
        <v>-0.3</v>
      </c>
      <c r="BO82" s="87"/>
      <c r="BP82" s="87"/>
      <c r="BQ82" s="87"/>
    </row>
    <row r="83" spans="1:69" ht="12.75" customHeight="1" outlineLevel="2" x14ac:dyDescent="0.25">
      <c r="A83" s="23"/>
      <c r="B83" s="109" t="s">
        <v>40</v>
      </c>
      <c r="C83" s="277"/>
      <c r="D83" s="380">
        <v>0</v>
      </c>
      <c r="E83" s="327">
        <f t="shared" ref="E83:AM83" si="341">-$C83</f>
        <v>0</v>
      </c>
      <c r="F83" s="327">
        <f t="shared" si="341"/>
        <v>0</v>
      </c>
      <c r="G83" s="327">
        <f t="shared" si="341"/>
        <v>0</v>
      </c>
      <c r="H83" s="327">
        <f t="shared" si="341"/>
        <v>0</v>
      </c>
      <c r="I83" s="327">
        <f t="shared" si="341"/>
        <v>0</v>
      </c>
      <c r="J83" s="327">
        <f t="shared" si="341"/>
        <v>0</v>
      </c>
      <c r="K83" s="327">
        <f t="shared" si="341"/>
        <v>0</v>
      </c>
      <c r="L83" s="327">
        <f t="shared" si="341"/>
        <v>0</v>
      </c>
      <c r="M83" s="327">
        <f t="shared" si="341"/>
        <v>0</v>
      </c>
      <c r="N83" s="327">
        <f t="shared" si="341"/>
        <v>0</v>
      </c>
      <c r="O83" s="327">
        <f t="shared" si="341"/>
        <v>0</v>
      </c>
      <c r="P83" s="380">
        <f t="shared" si="341"/>
        <v>0</v>
      </c>
      <c r="Q83" s="327">
        <f t="shared" si="341"/>
        <v>0</v>
      </c>
      <c r="R83" s="327">
        <f t="shared" si="341"/>
        <v>0</v>
      </c>
      <c r="S83" s="327">
        <f t="shared" si="341"/>
        <v>0</v>
      </c>
      <c r="T83" s="327">
        <f t="shared" si="341"/>
        <v>0</v>
      </c>
      <c r="U83" s="327">
        <f t="shared" si="341"/>
        <v>0</v>
      </c>
      <c r="V83" s="327">
        <f t="shared" si="341"/>
        <v>0</v>
      </c>
      <c r="W83" s="327">
        <f t="shared" si="341"/>
        <v>0</v>
      </c>
      <c r="X83" s="327">
        <f t="shared" si="341"/>
        <v>0</v>
      </c>
      <c r="Y83" s="327">
        <f t="shared" si="341"/>
        <v>0</v>
      </c>
      <c r="Z83" s="327">
        <f t="shared" si="341"/>
        <v>0</v>
      </c>
      <c r="AA83" s="327">
        <f t="shared" si="341"/>
        <v>0</v>
      </c>
      <c r="AB83" s="380">
        <f t="shared" si="341"/>
        <v>0</v>
      </c>
      <c r="AC83" s="327">
        <f t="shared" si="341"/>
        <v>0</v>
      </c>
      <c r="AD83" s="327">
        <f t="shared" si="341"/>
        <v>0</v>
      </c>
      <c r="AE83" s="327">
        <f t="shared" si="341"/>
        <v>0</v>
      </c>
      <c r="AF83" s="327">
        <f t="shared" si="341"/>
        <v>0</v>
      </c>
      <c r="AG83" s="327">
        <f t="shared" si="341"/>
        <v>0</v>
      </c>
      <c r="AH83" s="327">
        <f t="shared" si="341"/>
        <v>0</v>
      </c>
      <c r="AI83" s="327">
        <f t="shared" si="341"/>
        <v>0</v>
      </c>
      <c r="AJ83" s="327">
        <f t="shared" si="341"/>
        <v>0</v>
      </c>
      <c r="AK83" s="327">
        <f t="shared" si="341"/>
        <v>0</v>
      </c>
      <c r="AL83" s="327">
        <f t="shared" si="341"/>
        <v>0</v>
      </c>
      <c r="AM83" s="327">
        <f t="shared" si="341"/>
        <v>0</v>
      </c>
      <c r="AN83" s="380"/>
      <c r="AO83" s="327"/>
      <c r="AP83" s="327"/>
      <c r="AQ83" s="327"/>
      <c r="AR83" s="327"/>
      <c r="AS83" s="327">
        <f>-$C83</f>
        <v>0</v>
      </c>
      <c r="AT83" s="327"/>
      <c r="AU83" s="327"/>
      <c r="AV83" s="327"/>
      <c r="AW83" s="327"/>
      <c r="AX83" s="327"/>
      <c r="AY83" s="327"/>
      <c r="AZ83" s="380"/>
      <c r="BA83" s="327"/>
      <c r="BB83" s="327"/>
      <c r="BC83" s="327"/>
      <c r="BD83" s="327"/>
      <c r="BE83" s="327"/>
      <c r="BF83" s="327"/>
      <c r="BG83" s="327"/>
      <c r="BH83" s="327"/>
      <c r="BI83" s="327"/>
      <c r="BJ83" s="327"/>
      <c r="BK83" s="145"/>
      <c r="BL83" s="72">
        <f t="shared" si="335"/>
        <v>0</v>
      </c>
      <c r="BM83" s="85">
        <f t="shared" si="336"/>
        <v>0</v>
      </c>
      <c r="BN83" s="86">
        <f t="shared" si="337"/>
        <v>0</v>
      </c>
      <c r="BO83" s="87"/>
      <c r="BP83" s="87"/>
      <c r="BQ83" s="87"/>
    </row>
    <row r="84" spans="1:69" ht="12.75" customHeight="1" outlineLevel="1" x14ac:dyDescent="0.25">
      <c r="A84" s="23"/>
      <c r="B84" s="152"/>
      <c r="C84" s="130"/>
      <c r="D84" s="375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75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75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75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75"/>
      <c r="BA84" s="320"/>
      <c r="BB84" s="320"/>
      <c r="BC84" s="320"/>
      <c r="BD84" s="320"/>
      <c r="BE84" s="320"/>
      <c r="BF84" s="320"/>
      <c r="BG84" s="320"/>
      <c r="BH84" s="320"/>
      <c r="BI84" s="320"/>
      <c r="BJ84" s="320"/>
      <c r="BK84" s="100"/>
      <c r="BL84" s="25"/>
      <c r="BM84" s="85">
        <f t="shared" si="336"/>
        <v>0</v>
      </c>
      <c r="BN84" s="86">
        <f t="shared" si="337"/>
        <v>0</v>
      </c>
      <c r="BO84" s="87"/>
      <c r="BP84" s="87"/>
      <c r="BQ84" s="87"/>
    </row>
    <row r="85" spans="1:69" ht="12.75" customHeight="1" outlineLevel="1" x14ac:dyDescent="0.25">
      <c r="A85" s="23"/>
      <c r="B85" s="146" t="s">
        <v>41</v>
      </c>
      <c r="C85" s="146"/>
      <c r="D85" s="381">
        <f>(D102+D112)</f>
        <v>0</v>
      </c>
      <c r="E85" s="328">
        <f t="shared" ref="E85:BK85" si="342">(E102+E112)</f>
        <v>1500</v>
      </c>
      <c r="F85" s="328">
        <f t="shared" si="342"/>
        <v>4500</v>
      </c>
      <c r="G85" s="328">
        <f t="shared" si="342"/>
        <v>507500</v>
      </c>
      <c r="H85" s="328">
        <f t="shared" si="342"/>
        <v>500000</v>
      </c>
      <c r="I85" s="328">
        <f t="shared" si="342"/>
        <v>500000</v>
      </c>
      <c r="J85" s="328">
        <f t="shared" si="342"/>
        <v>500000</v>
      </c>
      <c r="K85" s="328">
        <f>(K102+K112)</f>
        <v>500000</v>
      </c>
      <c r="L85" s="328">
        <f t="shared" si="342"/>
        <v>500000</v>
      </c>
      <c r="M85" s="328">
        <f t="shared" si="342"/>
        <v>500000</v>
      </c>
      <c r="N85" s="328">
        <f t="shared" si="342"/>
        <v>500000</v>
      </c>
      <c r="O85" s="328">
        <f t="shared" si="342"/>
        <v>500000</v>
      </c>
      <c r="P85" s="381">
        <f t="shared" si="342"/>
        <v>500000</v>
      </c>
      <c r="Q85" s="328">
        <f t="shared" si="342"/>
        <v>582500</v>
      </c>
      <c r="R85" s="328">
        <f t="shared" si="342"/>
        <v>582500</v>
      </c>
      <c r="S85" s="328">
        <f t="shared" si="342"/>
        <v>582500</v>
      </c>
      <c r="T85" s="328">
        <f t="shared" si="342"/>
        <v>582500</v>
      </c>
      <c r="U85" s="328">
        <f t="shared" si="342"/>
        <v>1125000</v>
      </c>
      <c r="V85" s="328">
        <f t="shared" si="342"/>
        <v>1125000</v>
      </c>
      <c r="W85" s="328">
        <f t="shared" si="342"/>
        <v>1125000</v>
      </c>
      <c r="X85" s="328">
        <f t="shared" si="342"/>
        <v>1125000</v>
      </c>
      <c r="Y85" s="328">
        <f t="shared" si="342"/>
        <v>1125000</v>
      </c>
      <c r="Z85" s="328">
        <f t="shared" si="342"/>
        <v>1125000</v>
      </c>
      <c r="AA85" s="328">
        <f t="shared" si="342"/>
        <v>1750000</v>
      </c>
      <c r="AB85" s="381">
        <f t="shared" si="342"/>
        <v>1750000</v>
      </c>
      <c r="AC85" s="328">
        <f t="shared" si="342"/>
        <v>1750000</v>
      </c>
      <c r="AD85" s="328">
        <f t="shared" si="342"/>
        <v>1750000</v>
      </c>
      <c r="AE85" s="328">
        <f t="shared" si="342"/>
        <v>1750000</v>
      </c>
      <c r="AF85" s="328">
        <f t="shared" si="342"/>
        <v>2062500</v>
      </c>
      <c r="AG85" s="328">
        <f t="shared" si="342"/>
        <v>2062500</v>
      </c>
      <c r="AH85" s="328">
        <f t="shared" si="342"/>
        <v>2062500</v>
      </c>
      <c r="AI85" s="328">
        <f t="shared" si="342"/>
        <v>2062500</v>
      </c>
      <c r="AJ85" s="328">
        <f t="shared" si="342"/>
        <v>2062500</v>
      </c>
      <c r="AK85" s="328">
        <f t="shared" si="342"/>
        <v>2062500</v>
      </c>
      <c r="AL85" s="328">
        <f t="shared" si="342"/>
        <v>2062500</v>
      </c>
      <c r="AM85" s="328">
        <f t="shared" si="342"/>
        <v>2062500</v>
      </c>
      <c r="AN85" s="381">
        <f t="shared" si="342"/>
        <v>2062500</v>
      </c>
      <c r="AO85" s="328">
        <f t="shared" si="342"/>
        <v>2062500</v>
      </c>
      <c r="AP85" s="328">
        <f t="shared" si="342"/>
        <v>2062500</v>
      </c>
      <c r="AQ85" s="328">
        <f t="shared" si="342"/>
        <v>2062500</v>
      </c>
      <c r="AR85" s="328">
        <f t="shared" si="342"/>
        <v>2062500</v>
      </c>
      <c r="AS85" s="328">
        <f t="shared" si="342"/>
        <v>2062500</v>
      </c>
      <c r="AT85" s="328">
        <f t="shared" si="342"/>
        <v>2062500</v>
      </c>
      <c r="AU85" s="328">
        <f t="shared" si="342"/>
        <v>2062500</v>
      </c>
      <c r="AV85" s="328">
        <f t="shared" si="342"/>
        <v>2062500</v>
      </c>
      <c r="AW85" s="328">
        <f t="shared" si="342"/>
        <v>2062500</v>
      </c>
      <c r="AX85" s="328">
        <f t="shared" si="342"/>
        <v>2062500</v>
      </c>
      <c r="AY85" s="328">
        <f t="shared" si="342"/>
        <v>2062500</v>
      </c>
      <c r="AZ85" s="381">
        <f t="shared" si="342"/>
        <v>2062500</v>
      </c>
      <c r="BA85" s="328">
        <f t="shared" si="342"/>
        <v>2062500</v>
      </c>
      <c r="BB85" s="328">
        <f t="shared" si="342"/>
        <v>2062500</v>
      </c>
      <c r="BC85" s="328">
        <f t="shared" si="342"/>
        <v>2062500</v>
      </c>
      <c r="BD85" s="328">
        <f t="shared" si="342"/>
        <v>2062500</v>
      </c>
      <c r="BE85" s="328">
        <f t="shared" si="342"/>
        <v>2062500</v>
      </c>
      <c r="BF85" s="328">
        <f t="shared" si="342"/>
        <v>2062500</v>
      </c>
      <c r="BG85" s="328">
        <f t="shared" si="342"/>
        <v>2062500</v>
      </c>
      <c r="BH85" s="328">
        <f t="shared" si="342"/>
        <v>2062500</v>
      </c>
      <c r="BI85" s="328">
        <f t="shared" si="342"/>
        <v>2062500</v>
      </c>
      <c r="BJ85" s="328">
        <f t="shared" si="342"/>
        <v>2062500</v>
      </c>
      <c r="BK85" s="328">
        <f t="shared" si="342"/>
        <v>2062500</v>
      </c>
      <c r="BL85" s="72">
        <f>SUM(E85:P85)</f>
        <v>5013500</v>
      </c>
      <c r="BM85" s="85">
        <f t="shared" si="336"/>
        <v>12580000</v>
      </c>
      <c r="BN85" s="86">
        <f t="shared" si="337"/>
        <v>34125000</v>
      </c>
      <c r="BO85" s="87"/>
      <c r="BP85" s="87"/>
      <c r="BQ85" s="87"/>
    </row>
    <row r="86" spans="1:69" s="275" customFormat="1" ht="12.75" customHeight="1" outlineLevel="1" x14ac:dyDescent="0.25">
      <c r="A86" s="276"/>
      <c r="B86" s="109"/>
      <c r="C86" s="99"/>
      <c r="D86" s="375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75"/>
      <c r="Q86" s="291"/>
      <c r="R86" s="292"/>
      <c r="S86" s="292"/>
      <c r="T86" s="292"/>
      <c r="U86" s="292"/>
      <c r="V86" s="292"/>
      <c r="W86" s="292"/>
      <c r="X86" s="292"/>
      <c r="Y86" s="292"/>
      <c r="Z86" s="292"/>
      <c r="AA86" s="292"/>
      <c r="AB86" s="421"/>
      <c r="AC86" s="292"/>
      <c r="AD86" s="292"/>
      <c r="AE86" s="292"/>
      <c r="AF86" s="292"/>
      <c r="AG86" s="292"/>
      <c r="AH86" s="292"/>
      <c r="AI86" s="292"/>
      <c r="AJ86" s="292"/>
      <c r="AK86" s="292"/>
      <c r="AL86" s="292"/>
      <c r="AM86" s="292"/>
      <c r="AN86" s="421"/>
      <c r="AO86" s="292"/>
      <c r="AP86" s="292"/>
      <c r="AQ86" s="292"/>
      <c r="AR86" s="292"/>
      <c r="AS86" s="292"/>
      <c r="AT86" s="292"/>
      <c r="AU86" s="292"/>
      <c r="AV86" s="292"/>
      <c r="AW86" s="292"/>
      <c r="AX86" s="292"/>
      <c r="AY86" s="292"/>
      <c r="AZ86" s="421"/>
      <c r="BA86" s="292"/>
      <c r="BB86" s="292"/>
      <c r="BC86" s="292"/>
      <c r="BD86" s="292"/>
      <c r="BE86" s="292"/>
      <c r="BF86" s="292"/>
      <c r="BG86" s="292"/>
      <c r="BH86" s="292"/>
      <c r="BI86" s="292"/>
      <c r="BJ86" s="292"/>
      <c r="BK86" s="24"/>
      <c r="BL86" s="25"/>
      <c r="BM86" s="85">
        <f t="shared" ref="BM86" si="343">SUM(Q86:AB86)</f>
        <v>0</v>
      </c>
      <c r="BN86" s="86">
        <f t="shared" ref="BN86" si="344">SUM(AC86:AS86)</f>
        <v>0</v>
      </c>
      <c r="BO86" s="87"/>
      <c r="BP86" s="87"/>
      <c r="BQ86" s="87"/>
    </row>
    <row r="87" spans="1:69" s="275" customFormat="1" ht="12.75" customHeight="1" outlineLevel="1" x14ac:dyDescent="0.25">
      <c r="A87" s="196"/>
      <c r="B87" s="273" t="s">
        <v>144</v>
      </c>
      <c r="C87" s="103"/>
      <c r="D87" s="376">
        <f t="shared" ref="D87:AI87" si="345">D66+D73</f>
        <v>-117500</v>
      </c>
      <c r="E87" s="321">
        <f t="shared" si="345"/>
        <v>-117500</v>
      </c>
      <c r="F87" s="321">
        <f>F66+F73</f>
        <v>-117500</v>
      </c>
      <c r="G87" s="321">
        <f t="shared" si="345"/>
        <v>246666.66666666669</v>
      </c>
      <c r="H87" s="321">
        <f t="shared" si="345"/>
        <v>-133333.33333333331</v>
      </c>
      <c r="I87" s="321">
        <f t="shared" si="345"/>
        <v>-264473.33333333331</v>
      </c>
      <c r="J87" s="321">
        <f t="shared" si="345"/>
        <v>-1324473.3333333333</v>
      </c>
      <c r="K87" s="321">
        <f t="shared" si="345"/>
        <v>-1284473.3333333333</v>
      </c>
      <c r="L87" s="321">
        <f t="shared" si="345"/>
        <v>-947613.33333333326</v>
      </c>
      <c r="M87" s="321">
        <f t="shared" si="345"/>
        <v>-88183.333333333314</v>
      </c>
      <c r="N87" s="321">
        <f t="shared" si="345"/>
        <v>-548753.33333333326</v>
      </c>
      <c r="O87" s="321">
        <f t="shared" si="345"/>
        <v>-8753.3333333333139</v>
      </c>
      <c r="P87" s="376">
        <f t="shared" si="345"/>
        <v>-513023.33333333331</v>
      </c>
      <c r="Q87" s="321">
        <f t="shared" si="345"/>
        <v>-231523.33333333331</v>
      </c>
      <c r="R87" s="321">
        <f t="shared" si="345"/>
        <v>319406.66666666669</v>
      </c>
      <c r="S87" s="321">
        <f t="shared" si="345"/>
        <v>450906.66666666669</v>
      </c>
      <c r="T87" s="321">
        <f t="shared" si="345"/>
        <v>496836.66666666669</v>
      </c>
      <c r="U87" s="321">
        <f t="shared" si="345"/>
        <v>628336.66666666674</v>
      </c>
      <c r="V87" s="321">
        <f t="shared" si="345"/>
        <v>649836.66666666674</v>
      </c>
      <c r="W87" s="321">
        <f t="shared" si="345"/>
        <v>41336.666666666686</v>
      </c>
      <c r="X87" s="321">
        <f t="shared" si="345"/>
        <v>623766.66666666674</v>
      </c>
      <c r="Y87" s="321">
        <f t="shared" si="345"/>
        <v>886766.66666666674</v>
      </c>
      <c r="Z87" s="321">
        <f t="shared" si="345"/>
        <v>1149766.6666666667</v>
      </c>
      <c r="AA87" s="321">
        <f t="shared" si="345"/>
        <v>1412766.6666666667</v>
      </c>
      <c r="AB87" s="376">
        <f t="shared" si="345"/>
        <v>307566.66666666762</v>
      </c>
      <c r="AC87" s="321">
        <f t="shared" si="345"/>
        <v>1933566.6666666677</v>
      </c>
      <c r="AD87" s="321">
        <f t="shared" si="345"/>
        <v>2109566.6666666665</v>
      </c>
      <c r="AE87" s="321">
        <f t="shared" si="345"/>
        <v>2835233.3333333335</v>
      </c>
      <c r="AF87" s="321">
        <f t="shared" si="345"/>
        <v>2803093.3333333335</v>
      </c>
      <c r="AG87" s="321">
        <f t="shared" si="345"/>
        <v>3232093.3333333335</v>
      </c>
      <c r="AH87" s="321">
        <f t="shared" si="345"/>
        <v>3471093.3333333354</v>
      </c>
      <c r="AI87" s="321">
        <f t="shared" si="345"/>
        <v>3128953.3333333354</v>
      </c>
      <c r="AJ87" s="321">
        <f t="shared" ref="AJ87:BK87" si="346">AJ66+AJ73</f>
        <v>4200953.3333333349</v>
      </c>
      <c r="AK87" s="321">
        <f t="shared" si="346"/>
        <v>4582383.3333333349</v>
      </c>
      <c r="AL87" s="321">
        <f t="shared" si="346"/>
        <v>5139383.3333333349</v>
      </c>
      <c r="AM87" s="321">
        <f t="shared" si="346"/>
        <v>5699383.3333333349</v>
      </c>
      <c r="AN87" s="376">
        <f t="shared" si="346"/>
        <v>7056033.333333334</v>
      </c>
      <c r="AO87" s="321">
        <f t="shared" si="346"/>
        <v>7748283.333333334</v>
      </c>
      <c r="AP87" s="321">
        <f t="shared" si="346"/>
        <v>8325213.333333334</v>
      </c>
      <c r="AQ87" s="321">
        <f t="shared" si="346"/>
        <v>9051713.333333334</v>
      </c>
      <c r="AR87" s="321">
        <f t="shared" si="346"/>
        <v>10128963.333333334</v>
      </c>
      <c r="AS87" s="321">
        <f t="shared" si="346"/>
        <v>11193073.333333334</v>
      </c>
      <c r="AT87" s="321">
        <f t="shared" si="346"/>
        <v>12818073.333333334</v>
      </c>
      <c r="AU87" s="321">
        <f t="shared" si="346"/>
        <v>13059073.333333334</v>
      </c>
      <c r="AV87" s="321">
        <f t="shared" si="346"/>
        <v>13736933.333333334</v>
      </c>
      <c r="AW87" s="321">
        <f t="shared" si="346"/>
        <v>14161933.333333334</v>
      </c>
      <c r="AX87" s="321">
        <f t="shared" si="346"/>
        <v>15060683.333333334</v>
      </c>
      <c r="AY87" s="321">
        <f t="shared" si="346"/>
        <v>15649433.333333334</v>
      </c>
      <c r="AZ87" s="376">
        <f t="shared" si="346"/>
        <v>16547433.333333334</v>
      </c>
      <c r="BA87" s="321">
        <f t="shared" si="346"/>
        <v>17709933.333333332</v>
      </c>
      <c r="BB87" s="321">
        <f t="shared" si="346"/>
        <v>18211293.333333332</v>
      </c>
      <c r="BC87" s="321">
        <f t="shared" si="346"/>
        <v>19138293.333333332</v>
      </c>
      <c r="BD87" s="321">
        <f t="shared" si="346"/>
        <v>20065293.333333332</v>
      </c>
      <c r="BE87" s="321">
        <f t="shared" si="346"/>
        <v>20992293.333333332</v>
      </c>
      <c r="BF87" s="321">
        <f t="shared" si="346"/>
        <v>21809293.333333332</v>
      </c>
      <c r="BG87" s="321">
        <f t="shared" si="346"/>
        <v>22045723.333333332</v>
      </c>
      <c r="BH87" s="321">
        <f t="shared" si="346"/>
        <v>23627223.333333325</v>
      </c>
      <c r="BI87" s="321">
        <f t="shared" si="346"/>
        <v>24547583.333333325</v>
      </c>
      <c r="BJ87" s="321">
        <f t="shared" si="346"/>
        <v>24349083.333333325</v>
      </c>
      <c r="BK87" s="321">
        <f t="shared" si="346"/>
        <v>25800583.333333325</v>
      </c>
      <c r="BL87" s="42">
        <f>SUM(D87:O87)</f>
        <v>-4705890</v>
      </c>
      <c r="BM87" s="43">
        <f>SUM(P87:AA87)</f>
        <v>5915180.0000000009</v>
      </c>
      <c r="BN87" s="44">
        <f>SUM(AB87:AM87)</f>
        <v>39443270.000000015</v>
      </c>
      <c r="BO87" s="41">
        <f>SUM(AN87:AY87)</f>
        <v>137989410</v>
      </c>
      <c r="BP87" s="41">
        <f>SUM(AZ87:BK87)</f>
        <v>254844029.99999991</v>
      </c>
      <c r="BQ87" s="41"/>
    </row>
    <row r="88" spans="1:69" s="275" customFormat="1" ht="12.75" customHeight="1" outlineLevel="1" x14ac:dyDescent="0.25">
      <c r="A88" s="135"/>
      <c r="B88" s="135" t="s">
        <v>145</v>
      </c>
      <c r="C88" s="136"/>
      <c r="D88" s="379" t="str">
        <f t="shared" ref="D88:AI88" si="347">IFERROR(D87/D11,"-")</f>
        <v>-</v>
      </c>
      <c r="E88" s="326" t="str">
        <f t="shared" si="347"/>
        <v>-</v>
      </c>
      <c r="F88" s="326" t="str">
        <f t="shared" si="347"/>
        <v>-</v>
      </c>
      <c r="G88" s="326" t="str">
        <f t="shared" si="347"/>
        <v>-</v>
      </c>
      <c r="H88" s="326" t="str">
        <f t="shared" si="347"/>
        <v>-</v>
      </c>
      <c r="I88" s="326">
        <f t="shared" si="347"/>
        <v>-1.1498840579710143</v>
      </c>
      <c r="J88" s="326" t="str">
        <f t="shared" si="347"/>
        <v>-</v>
      </c>
      <c r="K88" s="326">
        <f t="shared" si="347"/>
        <v>-2.7329219858156026</v>
      </c>
      <c r="L88" s="326">
        <f t="shared" si="347"/>
        <v>-0.79631372549019597</v>
      </c>
      <c r="M88" s="326">
        <f t="shared" si="347"/>
        <v>-3.7365819209039537E-2</v>
      </c>
      <c r="N88" s="326">
        <f t="shared" si="347"/>
        <v>-0.21187387387387385</v>
      </c>
      <c r="O88" s="326">
        <f t="shared" si="347"/>
        <v>-3.1040189125295437E-3</v>
      </c>
      <c r="P88" s="379">
        <f t="shared" si="347"/>
        <v>-0.16019463960447566</v>
      </c>
      <c r="Q88" s="326">
        <f t="shared" si="347"/>
        <v>-6.722512582268679E-2</v>
      </c>
      <c r="R88" s="326">
        <f t="shared" si="347"/>
        <v>8.6665762221317777E-2</v>
      </c>
      <c r="S88" s="326">
        <f t="shared" si="347"/>
        <v>0.11482217129275954</v>
      </c>
      <c r="T88" s="326">
        <f t="shared" si="347"/>
        <v>0.11918835712286595</v>
      </c>
      <c r="U88" s="326">
        <f t="shared" si="347"/>
        <v>0.14247996976568406</v>
      </c>
      <c r="V88" s="326">
        <f t="shared" si="347"/>
        <v>0.13970475473861479</v>
      </c>
      <c r="W88" s="326">
        <f t="shared" si="347"/>
        <v>8.4481231691532158E-3</v>
      </c>
      <c r="X88" s="326">
        <f t="shared" si="347"/>
        <v>0.1160280257936508</v>
      </c>
      <c r="Y88" s="326">
        <f t="shared" si="347"/>
        <v>0.15135119758775675</v>
      </c>
      <c r="Z88" s="326">
        <f t="shared" si="347"/>
        <v>0.18129401871123726</v>
      </c>
      <c r="AA88" s="326">
        <f t="shared" si="347"/>
        <v>0.206998778998779</v>
      </c>
      <c r="AB88" s="379">
        <f t="shared" si="347"/>
        <v>4.0173284569836411E-2</v>
      </c>
      <c r="AC88" s="326">
        <f t="shared" si="347"/>
        <v>0.23689863595523983</v>
      </c>
      <c r="AD88" s="326">
        <f t="shared" si="347"/>
        <v>0.24337409629287801</v>
      </c>
      <c r="AE88" s="326">
        <f t="shared" si="347"/>
        <v>0.30075669177186098</v>
      </c>
      <c r="AF88" s="326">
        <f t="shared" si="347"/>
        <v>0.27519078473722103</v>
      </c>
      <c r="AG88" s="326">
        <f t="shared" si="347"/>
        <v>0.2953031825795645</v>
      </c>
      <c r="AH88" s="326">
        <f t="shared" si="347"/>
        <v>0.29657325131009354</v>
      </c>
      <c r="AI88" s="326">
        <f t="shared" si="347"/>
        <v>0.25105940249806102</v>
      </c>
      <c r="AJ88" s="326">
        <f t="shared" ref="AJ88:BK88" si="348">IFERROR(AJ87/AJ11,"-")</f>
        <v>0.31175905998763148</v>
      </c>
      <c r="AK88" s="326">
        <f t="shared" si="348"/>
        <v>0.31631002507995681</v>
      </c>
      <c r="AL88" s="326">
        <f t="shared" si="348"/>
        <v>0.3315945114738586</v>
      </c>
      <c r="AM88" s="326">
        <f t="shared" si="348"/>
        <v>0.33997753121768876</v>
      </c>
      <c r="AN88" s="379">
        <f t="shared" si="348"/>
        <v>0.38267416898289386</v>
      </c>
      <c r="AO88" s="326">
        <f t="shared" si="348"/>
        <v>0.39266607542548254</v>
      </c>
      <c r="AP88" s="326">
        <f t="shared" si="348"/>
        <v>0.39113053010727433</v>
      </c>
      <c r="AQ88" s="326">
        <f t="shared" si="348"/>
        <v>0.39635307425652255</v>
      </c>
      <c r="AR88" s="326">
        <f t="shared" si="348"/>
        <v>0.41093212975641091</v>
      </c>
      <c r="AS88" s="326">
        <f t="shared" si="348"/>
        <v>0.42301864449483501</v>
      </c>
      <c r="AT88" s="326">
        <f t="shared" si="348"/>
        <v>0.44928402850800331</v>
      </c>
      <c r="AU88" s="326">
        <f t="shared" si="348"/>
        <v>0.44170719882744236</v>
      </c>
      <c r="AV88" s="326">
        <f t="shared" si="348"/>
        <v>0.44891938997821351</v>
      </c>
      <c r="AW88" s="326">
        <f t="shared" si="348"/>
        <v>0.44766661398240348</v>
      </c>
      <c r="AX88" s="326">
        <f t="shared" si="348"/>
        <v>0.45737185083956522</v>
      </c>
      <c r="AY88" s="326">
        <f t="shared" si="348"/>
        <v>0.45728492463535203</v>
      </c>
      <c r="AZ88" s="379">
        <f t="shared" si="348"/>
        <v>0.455783099897628</v>
      </c>
      <c r="BA88" s="326">
        <f t="shared" si="348"/>
        <v>0.47065837496899471</v>
      </c>
      <c r="BB88" s="326">
        <f t="shared" si="348"/>
        <v>0.46754966774067935</v>
      </c>
      <c r="BC88" s="326">
        <f t="shared" si="348"/>
        <v>0.47211331072052626</v>
      </c>
      <c r="BD88" s="326">
        <f t="shared" si="348"/>
        <v>0.47633309198526586</v>
      </c>
      <c r="BE88" s="326">
        <f t="shared" si="348"/>
        <v>0.48024646450781444</v>
      </c>
      <c r="BF88" s="326">
        <f t="shared" si="348"/>
        <v>0.48145729623129535</v>
      </c>
      <c r="BG88" s="326">
        <f t="shared" si="348"/>
        <v>0.47020343887413663</v>
      </c>
      <c r="BH88" s="326">
        <f t="shared" si="348"/>
        <v>0.48479026885802018</v>
      </c>
      <c r="BI88" s="326">
        <f t="shared" si="348"/>
        <v>0.4852403873080508</v>
      </c>
      <c r="BJ88" s="326">
        <f t="shared" si="348"/>
        <v>0.46432271802695135</v>
      </c>
      <c r="BK88" s="326">
        <f t="shared" si="348"/>
        <v>0.47522325471451937</v>
      </c>
      <c r="BL88" s="139" t="str">
        <f>IFERROR(BL87/BL35,"-")</f>
        <v>-</v>
      </c>
      <c r="BM88" s="140" t="str">
        <f>IFERROR(BM87/BM35,"-")</f>
        <v>-</v>
      </c>
      <c r="BN88" s="141" t="str">
        <f>IFERROR(BN87/BN35,"-")</f>
        <v>-</v>
      </c>
      <c r="BO88" s="137"/>
      <c r="BP88" s="137"/>
      <c r="BQ88" s="137"/>
    </row>
    <row r="89" spans="1:69" ht="12.75" customHeight="1" outlineLevel="1" x14ac:dyDescent="0.25">
      <c r="A89" s="23"/>
      <c r="B89" s="109"/>
      <c r="C89" s="95"/>
      <c r="D89" s="375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75"/>
      <c r="Q89" s="291"/>
      <c r="R89" s="292"/>
      <c r="S89" s="292"/>
      <c r="T89" s="292"/>
      <c r="U89" s="292"/>
      <c r="V89" s="292"/>
      <c r="W89" s="292"/>
      <c r="X89" s="292"/>
      <c r="Y89" s="292"/>
      <c r="Z89" s="292"/>
      <c r="AA89" s="292"/>
      <c r="AB89" s="421"/>
      <c r="AC89" s="292"/>
      <c r="AD89" s="292"/>
      <c r="AE89" s="292"/>
      <c r="AF89" s="292"/>
      <c r="AG89" s="292"/>
      <c r="AH89" s="292"/>
      <c r="AI89" s="292"/>
      <c r="AJ89" s="292"/>
      <c r="AK89" s="292"/>
      <c r="AL89" s="292"/>
      <c r="AM89" s="292"/>
      <c r="AN89" s="421"/>
      <c r="AO89" s="292"/>
      <c r="AP89" s="292"/>
      <c r="AQ89" s="292"/>
      <c r="AR89" s="292"/>
      <c r="AS89" s="292"/>
      <c r="AT89" s="292"/>
      <c r="AU89" s="292"/>
      <c r="AV89" s="292"/>
      <c r="AW89" s="292"/>
      <c r="AX89" s="292"/>
      <c r="AY89" s="292"/>
      <c r="AZ89" s="421"/>
      <c r="BA89" s="292"/>
      <c r="BB89" s="292"/>
      <c r="BC89" s="292"/>
      <c r="BD89" s="292"/>
      <c r="BE89" s="292"/>
      <c r="BF89" s="292"/>
      <c r="BG89" s="292"/>
      <c r="BH89" s="292"/>
      <c r="BI89" s="292"/>
      <c r="BJ89" s="292"/>
      <c r="BK89" s="24"/>
      <c r="BL89" s="25"/>
      <c r="BM89" s="85">
        <f t="shared" si="336"/>
        <v>0</v>
      </c>
      <c r="BN89" s="86">
        <f t="shared" si="337"/>
        <v>0</v>
      </c>
      <c r="BO89" s="87"/>
      <c r="BP89" s="87"/>
      <c r="BQ89" s="87"/>
    </row>
    <row r="90" spans="1:69" ht="12.75" customHeight="1" x14ac:dyDescent="0.25">
      <c r="A90" s="102"/>
      <c r="B90" s="250" t="s">
        <v>42</v>
      </c>
      <c r="C90" s="103"/>
      <c r="D90" s="382">
        <f>D87-D79-D81-D83-D85</f>
        <v>-150500</v>
      </c>
      <c r="E90" s="329">
        <f>E87-E79-E81-E83-E85</f>
        <v>-152000</v>
      </c>
      <c r="F90" s="329">
        <f>F87-F79-F81-F83-F85</f>
        <v>-155000</v>
      </c>
      <c r="G90" s="329">
        <f t="shared" ref="G90:N90" si="349">G87-G79-G81-G83-G85</f>
        <v>-293833.33333333331</v>
      </c>
      <c r="H90" s="329">
        <f t="shared" si="349"/>
        <v>-675333.33333333326</v>
      </c>
      <c r="I90" s="329">
        <f t="shared" si="349"/>
        <v>-863815.33333333326</v>
      </c>
      <c r="J90" s="329">
        <f t="shared" si="349"/>
        <v>-1923815.3333333333</v>
      </c>
      <c r="K90" s="329">
        <f t="shared" si="349"/>
        <v>-1901815.3333333333</v>
      </c>
      <c r="L90" s="329">
        <f t="shared" si="349"/>
        <v>-1643297.3333333333</v>
      </c>
      <c r="M90" s="329">
        <f t="shared" si="349"/>
        <v>-826038.33333333326</v>
      </c>
      <c r="N90" s="329">
        <f t="shared" si="349"/>
        <v>-1310779.3333333333</v>
      </c>
      <c r="O90" s="329">
        <f>O87-O79-O81-O83-O85</f>
        <v>-788779.33333333326</v>
      </c>
      <c r="P90" s="382">
        <f t="shared" ref="P90:BK90" si="350">P87-P79-P81-P83-P85</f>
        <v>-1347220.3333333333</v>
      </c>
      <c r="Q90" s="329">
        <f t="shared" si="350"/>
        <v>-1148220.3333333333</v>
      </c>
      <c r="R90" s="329">
        <f t="shared" si="350"/>
        <v>-621461.33333333326</v>
      </c>
      <c r="S90" s="329">
        <f t="shared" si="350"/>
        <v>-582472.33333333326</v>
      </c>
      <c r="T90" s="329">
        <f t="shared" si="350"/>
        <v>-567602.83333333326</v>
      </c>
      <c r="U90" s="329">
        <f t="shared" si="350"/>
        <v>-1079702.8333333333</v>
      </c>
      <c r="V90" s="329">
        <f t="shared" si="350"/>
        <v>-1061427.8333333333</v>
      </c>
      <c r="W90" s="329">
        <f t="shared" si="350"/>
        <v>-1484202.3333333333</v>
      </c>
      <c r="X90" s="329">
        <f t="shared" si="350"/>
        <v>-1155758.3333333333</v>
      </c>
      <c r="Y90" s="329">
        <f t="shared" si="350"/>
        <v>-932208.33333333326</v>
      </c>
      <c r="Z90" s="329">
        <f t="shared" si="350"/>
        <v>-708658.33333333326</v>
      </c>
      <c r="AA90" s="329">
        <f t="shared" si="350"/>
        <v>-1203858.3333333333</v>
      </c>
      <c r="AB90" s="382">
        <f t="shared" si="350"/>
        <v>-2011143.3333333323</v>
      </c>
      <c r="AC90" s="329">
        <f t="shared" si="350"/>
        <v>-875178.33333333256</v>
      </c>
      <c r="AD90" s="329">
        <f t="shared" si="350"/>
        <v>-209143.33333333349</v>
      </c>
      <c r="AE90" s="329">
        <f t="shared" si="350"/>
        <v>480523.33333333349</v>
      </c>
      <c r="AF90" s="329">
        <f t="shared" si="350"/>
        <v>87541.333333333489</v>
      </c>
      <c r="AG90" s="329">
        <f t="shared" si="350"/>
        <v>159852.33333333349</v>
      </c>
      <c r="AH90" s="329">
        <f t="shared" si="350"/>
        <v>339002.33333333489</v>
      </c>
      <c r="AI90" s="329">
        <f t="shared" si="350"/>
        <v>-158.66666666511446</v>
      </c>
      <c r="AJ90" s="329">
        <f t="shared" si="350"/>
        <v>911041.33333333442</v>
      </c>
      <c r="AK90" s="329">
        <f t="shared" si="350"/>
        <v>1211085.8333333344</v>
      </c>
      <c r="AL90" s="329">
        <f t="shared" si="350"/>
        <v>1666535.8333333349</v>
      </c>
      <c r="AM90" s="329">
        <f t="shared" si="350"/>
        <v>2869318.3333333349</v>
      </c>
      <c r="AN90" s="382">
        <f t="shared" si="350"/>
        <v>3097188.333333334</v>
      </c>
      <c r="AO90" s="329">
        <f t="shared" si="350"/>
        <v>3685600.833333334</v>
      </c>
      <c r="AP90" s="329">
        <f t="shared" si="350"/>
        <v>4151820.333333334</v>
      </c>
      <c r="AQ90" s="329">
        <f t="shared" si="350"/>
        <v>4751345.333333334</v>
      </c>
      <c r="AR90" s="329">
        <f t="shared" si="350"/>
        <v>5667007.833333334</v>
      </c>
      <c r="AS90" s="329">
        <f t="shared" si="350"/>
        <v>6523159.333333334</v>
      </c>
      <c r="AT90" s="329">
        <f t="shared" si="350"/>
        <v>7904409.333333334</v>
      </c>
      <c r="AU90" s="329">
        <f t="shared" si="350"/>
        <v>8109259.333333334</v>
      </c>
      <c r="AV90" s="329">
        <f t="shared" si="350"/>
        <v>8637098.333333334</v>
      </c>
      <c r="AW90" s="329">
        <f t="shared" si="350"/>
        <v>8980348.333333334</v>
      </c>
      <c r="AX90" s="329">
        <f t="shared" si="350"/>
        <v>9744285.833333334</v>
      </c>
      <c r="AY90" s="329">
        <f t="shared" si="350"/>
        <v>10244723.333333334</v>
      </c>
      <c r="AZ90" s="382">
        <f t="shared" si="350"/>
        <v>10981023.333333334</v>
      </c>
      <c r="BA90" s="329">
        <f t="shared" si="350"/>
        <v>11969148.333333332</v>
      </c>
      <c r="BB90" s="329">
        <f t="shared" si="350"/>
        <v>12346962.333333332</v>
      </c>
      <c r="BC90" s="329">
        <f t="shared" si="350"/>
        <v>13134912.333333332</v>
      </c>
      <c r="BD90" s="329">
        <f t="shared" si="350"/>
        <v>13922862.333333332</v>
      </c>
      <c r="BE90" s="329">
        <f t="shared" si="350"/>
        <v>14710812.333333332</v>
      </c>
      <c r="BF90" s="329">
        <f t="shared" si="350"/>
        <v>15405262.333333332</v>
      </c>
      <c r="BG90" s="329">
        <f t="shared" si="350"/>
        <v>15582056.833333332</v>
      </c>
      <c r="BH90" s="329">
        <f t="shared" si="350"/>
        <v>16926331.833333325</v>
      </c>
      <c r="BI90" s="329">
        <f t="shared" si="350"/>
        <v>17660295.833333325</v>
      </c>
      <c r="BJ90" s="329">
        <f t="shared" si="350"/>
        <v>17491570.833333325</v>
      </c>
      <c r="BK90" s="329">
        <f t="shared" si="350"/>
        <v>18725345.833333325</v>
      </c>
      <c r="BL90" s="147">
        <f>SUM(D90:O90)</f>
        <v>-10685007</v>
      </c>
      <c r="BM90" s="148">
        <f>SUM(P90:AA90)</f>
        <v>-11892793.5</v>
      </c>
      <c r="BN90" s="149">
        <f>SUM(AB90:AM90)</f>
        <v>4629277.0000000102</v>
      </c>
      <c r="BO90" s="150">
        <f>SUM(AN90:AY90)</f>
        <v>81496246.500000015</v>
      </c>
      <c r="BP90" s="150">
        <f>SUM(AZ90:BK90)</f>
        <v>178856584.49999991</v>
      </c>
      <c r="BQ90" s="150"/>
    </row>
    <row r="91" spans="1:69" ht="12.75" customHeight="1" x14ac:dyDescent="0.25">
      <c r="A91" s="135"/>
      <c r="B91" s="135" t="s">
        <v>43</v>
      </c>
      <c r="C91" s="151"/>
      <c r="D91" s="379" t="str">
        <f t="shared" ref="D91:AI91" si="351">IFERROR(D90/D11,"-")</f>
        <v>-</v>
      </c>
      <c r="E91" s="326" t="str">
        <f t="shared" si="351"/>
        <v>-</v>
      </c>
      <c r="F91" s="326" t="str">
        <f t="shared" si="351"/>
        <v>-</v>
      </c>
      <c r="G91" s="326" t="str">
        <f t="shared" si="351"/>
        <v>-</v>
      </c>
      <c r="H91" s="326" t="str">
        <f t="shared" si="351"/>
        <v>-</v>
      </c>
      <c r="I91" s="326">
        <f t="shared" si="351"/>
        <v>-3.7557188405797097</v>
      </c>
      <c r="J91" s="326" t="str">
        <f t="shared" si="351"/>
        <v>-</v>
      </c>
      <c r="K91" s="326">
        <f t="shared" si="351"/>
        <v>-4.0464156028368796</v>
      </c>
      <c r="L91" s="326">
        <f t="shared" si="351"/>
        <v>-1.3809221288515405</v>
      </c>
      <c r="M91" s="326">
        <f t="shared" si="351"/>
        <v>-0.35001624293785305</v>
      </c>
      <c r="N91" s="326">
        <f t="shared" si="351"/>
        <v>-0.50609240669240663</v>
      </c>
      <c r="O91" s="326">
        <f t="shared" si="351"/>
        <v>-0.27970898345153661</v>
      </c>
      <c r="P91" s="379">
        <f t="shared" si="351"/>
        <v>-0.42067769971376529</v>
      </c>
      <c r="Q91" s="326">
        <f t="shared" si="351"/>
        <v>-0.33339730933023615</v>
      </c>
      <c r="R91" s="326">
        <f t="shared" si="351"/>
        <v>-0.16862334373445481</v>
      </c>
      <c r="S91" s="326">
        <f t="shared" si="351"/>
        <v>-0.14832501485442659</v>
      </c>
      <c r="T91" s="326">
        <f t="shared" si="351"/>
        <v>-0.13616476750229897</v>
      </c>
      <c r="U91" s="326">
        <f t="shared" si="351"/>
        <v>-0.24483057445200301</v>
      </c>
      <c r="V91" s="326">
        <f t="shared" si="351"/>
        <v>-0.22819044035974057</v>
      </c>
      <c r="W91" s="326">
        <f t="shared" si="351"/>
        <v>-0.30333176646910553</v>
      </c>
      <c r="X91" s="326">
        <f t="shared" si="351"/>
        <v>-0.21498480902777775</v>
      </c>
      <c r="Y91" s="326">
        <f t="shared" si="351"/>
        <v>-0.15910707174148034</v>
      </c>
      <c r="Z91" s="326">
        <f t="shared" si="351"/>
        <v>-0.11174051298223482</v>
      </c>
      <c r="AA91" s="326">
        <f t="shared" si="351"/>
        <v>-0.17638949938949938</v>
      </c>
      <c r="AB91" s="379">
        <f t="shared" si="351"/>
        <v>-0.26268852316266095</v>
      </c>
      <c r="AC91" s="326">
        <f t="shared" si="351"/>
        <v>-0.10722596585804123</v>
      </c>
      <c r="AD91" s="326">
        <f t="shared" si="351"/>
        <v>-2.4128211044454718E-2</v>
      </c>
      <c r="AE91" s="326">
        <f t="shared" si="351"/>
        <v>5.0973091474841782E-2</v>
      </c>
      <c r="AF91" s="326">
        <f t="shared" si="351"/>
        <v>8.5942797303488593E-3</v>
      </c>
      <c r="AG91" s="326">
        <f t="shared" si="351"/>
        <v>1.4605055580934992E-2</v>
      </c>
      <c r="AH91" s="326">
        <f t="shared" si="351"/>
        <v>2.8964655958077137E-2</v>
      </c>
      <c r="AI91" s="326">
        <f t="shared" si="351"/>
        <v>-1.2731017143955262E-5</v>
      </c>
      <c r="AJ91" s="326">
        <f>IFERROR(AJ90/AJ11,"-")</f>
        <v>6.7609746444032226E-2</v>
      </c>
      <c r="AK91" s="326">
        <f t="shared" ref="AK91:BN91" si="352">IFERROR(AK90/AK11,"-")</f>
        <v>8.3598110950047239E-2</v>
      </c>
      <c r="AL91" s="326">
        <f t="shared" si="352"/>
        <v>0.10752537798137524</v>
      </c>
      <c r="AM91" s="326">
        <f t="shared" si="352"/>
        <v>0.17115952835441031</v>
      </c>
      <c r="AN91" s="379">
        <f t="shared" si="352"/>
        <v>0.167971708132782</v>
      </c>
      <c r="AO91" s="326">
        <f t="shared" si="352"/>
        <v>0.18677820009290935</v>
      </c>
      <c r="AP91" s="326">
        <f t="shared" si="352"/>
        <v>0.19505850755618201</v>
      </c>
      <c r="AQ91" s="326">
        <f t="shared" si="352"/>
        <v>0.20805015143222041</v>
      </c>
      <c r="AR91" s="326">
        <f t="shared" si="352"/>
        <v>0.22991055665432664</v>
      </c>
      <c r="AS91" s="326">
        <f t="shared" si="352"/>
        <v>0.24652907533383725</v>
      </c>
      <c r="AT91" s="326">
        <f t="shared" si="352"/>
        <v>0.27705605795069521</v>
      </c>
      <c r="AU91" s="326">
        <f t="shared" si="352"/>
        <v>0.27428578837589496</v>
      </c>
      <c r="AV91" s="326">
        <f t="shared" si="352"/>
        <v>0.28225811546840962</v>
      </c>
      <c r="AW91" s="326">
        <f t="shared" si="352"/>
        <v>0.28387382118961069</v>
      </c>
      <c r="AX91" s="326">
        <f t="shared" si="352"/>
        <v>0.29592030773513522</v>
      </c>
      <c r="AY91" s="326">
        <f t="shared" si="352"/>
        <v>0.29935636886064237</v>
      </c>
      <c r="AZ91" s="379">
        <f t="shared" si="352"/>
        <v>0.30246170231323999</v>
      </c>
      <c r="BA91" s="326">
        <f t="shared" si="352"/>
        <v>0.31809153644449167</v>
      </c>
      <c r="BB91" s="326">
        <f t="shared" si="352"/>
        <v>0.31699111265152774</v>
      </c>
      <c r="BC91" s="326">
        <f t="shared" si="352"/>
        <v>0.32401880563264462</v>
      </c>
      <c r="BD91" s="326">
        <f t="shared" si="352"/>
        <v>0.33051697547349718</v>
      </c>
      <c r="BE91" s="326">
        <f t="shared" si="352"/>
        <v>0.33654329714911024</v>
      </c>
      <c r="BF91" s="326">
        <f t="shared" si="352"/>
        <v>0.34008327722404347</v>
      </c>
      <c r="BG91" s="326">
        <f t="shared" si="352"/>
        <v>0.33234276766448756</v>
      </c>
      <c r="BH91" s="326">
        <f t="shared" si="352"/>
        <v>0.34729942001627773</v>
      </c>
      <c r="BI91" s="326">
        <f t="shared" si="352"/>
        <v>0.34909704445344947</v>
      </c>
      <c r="BJ91" s="326">
        <f t="shared" si="352"/>
        <v>0.33355398232901079</v>
      </c>
      <c r="BK91" s="138">
        <f t="shared" si="352"/>
        <v>0.3449038216540955</v>
      </c>
      <c r="BL91" s="139">
        <f t="shared" si="352"/>
        <v>-1.1061083850931677</v>
      </c>
      <c r="BM91" s="140">
        <f t="shared" si="352"/>
        <v>-0.20943916420118344</v>
      </c>
      <c r="BN91" s="141">
        <f t="shared" si="352"/>
        <v>3.3200012909148355E-2</v>
      </c>
      <c r="BO91" s="137"/>
      <c r="BP91" s="137"/>
      <c r="BQ91" s="137"/>
    </row>
    <row r="92" spans="1:69" ht="12.75" customHeight="1" x14ac:dyDescent="0.25">
      <c r="A92" s="23"/>
      <c r="B92" s="226" t="s">
        <v>44</v>
      </c>
      <c r="C92" s="152"/>
      <c r="D92" s="374">
        <f>D90</f>
        <v>-150500</v>
      </c>
      <c r="E92" s="295">
        <f t="shared" ref="E92:BK92" si="353">D92+E90</f>
        <v>-302500</v>
      </c>
      <c r="F92" s="295">
        <f t="shared" si="353"/>
        <v>-457500</v>
      </c>
      <c r="G92" s="295">
        <f t="shared" si="353"/>
        <v>-751333.33333333326</v>
      </c>
      <c r="H92" s="295">
        <f t="shared" si="353"/>
        <v>-1426666.6666666665</v>
      </c>
      <c r="I92" s="295">
        <f t="shared" si="353"/>
        <v>-2290482</v>
      </c>
      <c r="J92" s="295">
        <f t="shared" si="353"/>
        <v>-4214297.333333333</v>
      </c>
      <c r="K92" s="295">
        <f t="shared" si="353"/>
        <v>-6116112.666666666</v>
      </c>
      <c r="L92" s="295">
        <f t="shared" si="353"/>
        <v>-7759409.9999999991</v>
      </c>
      <c r="M92" s="295">
        <f t="shared" si="353"/>
        <v>-8585448.3333333321</v>
      </c>
      <c r="N92" s="295">
        <f t="shared" si="353"/>
        <v>-9896227.666666666</v>
      </c>
      <c r="O92" s="295">
        <f t="shared" si="353"/>
        <v>-10685007</v>
      </c>
      <c r="P92" s="374">
        <f t="shared" si="353"/>
        <v>-12032227.333333334</v>
      </c>
      <c r="Q92" s="295">
        <f t="shared" si="353"/>
        <v>-13180447.666666668</v>
      </c>
      <c r="R92" s="295">
        <f t="shared" si="353"/>
        <v>-13801909.000000002</v>
      </c>
      <c r="S92" s="295">
        <f t="shared" si="353"/>
        <v>-14384381.333333336</v>
      </c>
      <c r="T92" s="295">
        <f t="shared" si="353"/>
        <v>-14951984.16666667</v>
      </c>
      <c r="U92" s="295">
        <f t="shared" si="353"/>
        <v>-16031687.000000004</v>
      </c>
      <c r="V92" s="295">
        <f t="shared" si="353"/>
        <v>-17093114.833333336</v>
      </c>
      <c r="W92" s="295">
        <f t="shared" si="353"/>
        <v>-18577317.166666668</v>
      </c>
      <c r="X92" s="295">
        <f t="shared" si="353"/>
        <v>-19733075.5</v>
      </c>
      <c r="Y92" s="295">
        <f t="shared" si="353"/>
        <v>-20665283.833333332</v>
      </c>
      <c r="Z92" s="295">
        <f t="shared" si="353"/>
        <v>-21373942.166666664</v>
      </c>
      <c r="AA92" s="295">
        <f t="shared" si="353"/>
        <v>-22577800.499999996</v>
      </c>
      <c r="AB92" s="374">
        <f t="shared" si="353"/>
        <v>-24588943.833333328</v>
      </c>
      <c r="AC92" s="295">
        <f t="shared" si="353"/>
        <v>-25464122.16666666</v>
      </c>
      <c r="AD92" s="295">
        <f t="shared" si="353"/>
        <v>-25673265.499999993</v>
      </c>
      <c r="AE92" s="295">
        <f t="shared" si="353"/>
        <v>-25192742.16666666</v>
      </c>
      <c r="AF92" s="295">
        <f t="shared" si="353"/>
        <v>-25105200.833333328</v>
      </c>
      <c r="AG92" s="295">
        <f t="shared" si="353"/>
        <v>-24945348.499999996</v>
      </c>
      <c r="AH92" s="295">
        <f t="shared" si="353"/>
        <v>-24606346.16666666</v>
      </c>
      <c r="AI92" s="295">
        <f t="shared" si="353"/>
        <v>-24606504.833333325</v>
      </c>
      <c r="AJ92" s="295">
        <f t="shared" si="353"/>
        <v>-23695463.499999989</v>
      </c>
      <c r="AK92" s="295">
        <f t="shared" si="353"/>
        <v>-22484377.666666653</v>
      </c>
      <c r="AL92" s="295">
        <f t="shared" si="353"/>
        <v>-20817841.833333317</v>
      </c>
      <c r="AM92" s="295">
        <f t="shared" si="353"/>
        <v>-17948523.499999981</v>
      </c>
      <c r="AN92" s="374">
        <f t="shared" si="353"/>
        <v>-14851335.166666647</v>
      </c>
      <c r="AO92" s="295">
        <f t="shared" si="353"/>
        <v>-11165734.333333313</v>
      </c>
      <c r="AP92" s="295">
        <f t="shared" si="353"/>
        <v>-7013913.9999999795</v>
      </c>
      <c r="AQ92" s="295">
        <f t="shared" si="353"/>
        <v>-2262568.6666666456</v>
      </c>
      <c r="AR92" s="295">
        <f t="shared" si="353"/>
        <v>3404439.1666666884</v>
      </c>
      <c r="AS92" s="295">
        <f t="shared" si="353"/>
        <v>9927598.5000000224</v>
      </c>
      <c r="AT92" s="295">
        <f t="shared" si="353"/>
        <v>17832007.833333358</v>
      </c>
      <c r="AU92" s="295">
        <f t="shared" si="353"/>
        <v>25941267.166666694</v>
      </c>
      <c r="AV92" s="295">
        <f t="shared" si="353"/>
        <v>34578365.50000003</v>
      </c>
      <c r="AW92" s="295">
        <f t="shared" si="353"/>
        <v>43558713.833333366</v>
      </c>
      <c r="AX92" s="295">
        <f t="shared" si="353"/>
        <v>53302999.666666701</v>
      </c>
      <c r="AY92" s="295">
        <f t="shared" si="353"/>
        <v>63547723.000000037</v>
      </c>
      <c r="AZ92" s="374">
        <f t="shared" si="353"/>
        <v>74528746.333333373</v>
      </c>
      <c r="BA92" s="295">
        <f t="shared" si="353"/>
        <v>86497894.666666701</v>
      </c>
      <c r="BB92" s="295">
        <f t="shared" si="353"/>
        <v>98844857.00000003</v>
      </c>
      <c r="BC92" s="295">
        <f t="shared" si="353"/>
        <v>111979769.33333336</v>
      </c>
      <c r="BD92" s="295">
        <f t="shared" si="353"/>
        <v>125902631.66666669</v>
      </c>
      <c r="BE92" s="295">
        <f t="shared" si="353"/>
        <v>140613444.00000003</v>
      </c>
      <c r="BF92" s="295">
        <f t="shared" si="353"/>
        <v>156018706.33333337</v>
      </c>
      <c r="BG92" s="295">
        <f t="shared" si="353"/>
        <v>171600763.16666672</v>
      </c>
      <c r="BH92" s="295">
        <f t="shared" si="353"/>
        <v>188527095.00000003</v>
      </c>
      <c r="BI92" s="295">
        <f t="shared" si="353"/>
        <v>206187390.83333334</v>
      </c>
      <c r="BJ92" s="295">
        <f t="shared" si="353"/>
        <v>223678961.66666666</v>
      </c>
      <c r="BK92" s="128">
        <f t="shared" si="353"/>
        <v>242404307.49999997</v>
      </c>
      <c r="BL92" s="25">
        <f>SUM(D92:O92)</f>
        <v>-52635484.999999993</v>
      </c>
      <c r="BM92" s="85">
        <f>SUM(P92:AA92)</f>
        <v>-204403170.5</v>
      </c>
      <c r="BN92" s="86">
        <f>SUM(AB92:AM92)</f>
        <v>-285128680.49999988</v>
      </c>
      <c r="BO92" s="87">
        <f>SUM(AN92:AY92)</f>
        <v>216799562.50000033</v>
      </c>
      <c r="BP92" s="87">
        <f>SUM(AZ92:BK92)</f>
        <v>1826784567.5000002</v>
      </c>
      <c r="BQ92" s="87"/>
    </row>
    <row r="93" spans="1:69" ht="12.75" customHeight="1" x14ac:dyDescent="0.25">
      <c r="A93" s="23"/>
      <c r="B93" s="126"/>
      <c r="C93" s="23"/>
      <c r="D93" s="365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  <c r="P93" s="365"/>
      <c r="Q93" s="291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421"/>
      <c r="AC93" s="292"/>
      <c r="AD93" s="292"/>
      <c r="AE93" s="292"/>
      <c r="AF93" s="292"/>
      <c r="AG93" s="292"/>
      <c r="AH93" s="292"/>
      <c r="AI93" s="292"/>
      <c r="AJ93" s="292"/>
      <c r="AK93" s="292"/>
      <c r="AL93" s="292"/>
      <c r="AM93" s="292"/>
      <c r="AN93" s="421"/>
      <c r="AO93" s="292"/>
      <c r="AP93" s="292"/>
      <c r="AQ93" s="292"/>
      <c r="AR93" s="292"/>
      <c r="AS93" s="292"/>
      <c r="AT93" s="292"/>
      <c r="AU93" s="292"/>
      <c r="AV93" s="292"/>
      <c r="AW93" s="292"/>
      <c r="AX93" s="292"/>
      <c r="AY93" s="292"/>
      <c r="AZ93" s="421"/>
      <c r="BA93" s="292"/>
      <c r="BB93" s="292"/>
      <c r="BC93" s="292"/>
      <c r="BD93" s="292"/>
      <c r="BE93" s="292"/>
      <c r="BF93" s="292"/>
      <c r="BG93" s="292"/>
      <c r="BH93" s="292"/>
      <c r="BI93" s="292"/>
      <c r="BJ93" s="292"/>
      <c r="BK93" s="24"/>
      <c r="BL93" s="53"/>
      <c r="BM93" s="85">
        <f>SUM(Q93:AB93)</f>
        <v>0</v>
      </c>
      <c r="BN93" s="86">
        <f>SUM(AC93:AS93)</f>
        <v>0</v>
      </c>
      <c r="BO93" s="87"/>
      <c r="BP93" s="87"/>
      <c r="BQ93" s="87"/>
    </row>
    <row r="94" spans="1:69" ht="12.75" customHeight="1" x14ac:dyDescent="0.25">
      <c r="A94" s="105"/>
      <c r="B94" s="251" t="s">
        <v>45</v>
      </c>
      <c r="C94" s="153"/>
      <c r="D94" s="383">
        <f>D99+D100+D108-D109</f>
        <v>100000</v>
      </c>
      <c r="E94" s="330">
        <f>E99+E100+E108-E109</f>
        <v>200000</v>
      </c>
      <c r="F94" s="330">
        <f>F99+F100+F108-F109</f>
        <v>40200000</v>
      </c>
      <c r="G94" s="330">
        <f>G99+G100+G108-G109</f>
        <v>-500000</v>
      </c>
      <c r="H94" s="330">
        <f t="shared" ref="H94:BK94" si="354">H99+H100+H108-H109</f>
        <v>0</v>
      </c>
      <c r="I94" s="330">
        <f t="shared" si="354"/>
        <v>0</v>
      </c>
      <c r="J94" s="330">
        <f t="shared" si="354"/>
        <v>0</v>
      </c>
      <c r="K94" s="330">
        <f t="shared" si="354"/>
        <v>0</v>
      </c>
      <c r="L94" s="330">
        <f t="shared" si="354"/>
        <v>0</v>
      </c>
      <c r="M94" s="330">
        <f t="shared" si="354"/>
        <v>0</v>
      </c>
      <c r="N94" s="330">
        <f t="shared" si="354"/>
        <v>0</v>
      </c>
      <c r="O94" s="330">
        <f t="shared" si="354"/>
        <v>0</v>
      </c>
      <c r="P94" s="383">
        <f t="shared" si="354"/>
        <v>5500000</v>
      </c>
      <c r="Q94" s="330">
        <f t="shared" si="354"/>
        <v>0</v>
      </c>
      <c r="R94" s="330">
        <f t="shared" si="354"/>
        <v>0</v>
      </c>
      <c r="S94" s="330">
        <f t="shared" si="354"/>
        <v>0</v>
      </c>
      <c r="T94" s="330">
        <f t="shared" si="354"/>
        <v>44500000</v>
      </c>
      <c r="U94" s="330">
        <f t="shared" si="354"/>
        <v>0</v>
      </c>
      <c r="V94" s="330">
        <f t="shared" si="354"/>
        <v>0</v>
      </c>
      <c r="W94" s="330">
        <f t="shared" si="354"/>
        <v>0</v>
      </c>
      <c r="X94" s="330">
        <f t="shared" si="354"/>
        <v>0</v>
      </c>
      <c r="Y94" s="330">
        <f t="shared" si="354"/>
        <v>0</v>
      </c>
      <c r="Z94" s="330">
        <f t="shared" si="354"/>
        <v>50000000</v>
      </c>
      <c r="AA94" s="330">
        <f t="shared" si="354"/>
        <v>0</v>
      </c>
      <c r="AB94" s="383">
        <f t="shared" si="354"/>
        <v>0</v>
      </c>
      <c r="AC94" s="330">
        <f t="shared" si="354"/>
        <v>0</v>
      </c>
      <c r="AD94" s="330">
        <f t="shared" si="354"/>
        <v>0</v>
      </c>
      <c r="AE94" s="330">
        <f t="shared" si="354"/>
        <v>25000000</v>
      </c>
      <c r="AF94" s="330">
        <f t="shared" si="354"/>
        <v>0</v>
      </c>
      <c r="AG94" s="330">
        <f t="shared" si="354"/>
        <v>0</v>
      </c>
      <c r="AH94" s="330">
        <f t="shared" si="354"/>
        <v>0</v>
      </c>
      <c r="AI94" s="330">
        <f t="shared" si="354"/>
        <v>0</v>
      </c>
      <c r="AJ94" s="330">
        <f t="shared" si="354"/>
        <v>0</v>
      </c>
      <c r="AK94" s="330">
        <f t="shared" si="354"/>
        <v>0</v>
      </c>
      <c r="AL94" s="330">
        <f t="shared" si="354"/>
        <v>0</v>
      </c>
      <c r="AM94" s="330">
        <f t="shared" si="354"/>
        <v>0</v>
      </c>
      <c r="AN94" s="383">
        <f t="shared" si="354"/>
        <v>0</v>
      </c>
      <c r="AO94" s="330">
        <f t="shared" si="354"/>
        <v>0</v>
      </c>
      <c r="AP94" s="330">
        <f t="shared" si="354"/>
        <v>0</v>
      </c>
      <c r="AQ94" s="330">
        <f t="shared" si="354"/>
        <v>0</v>
      </c>
      <c r="AR94" s="330">
        <f t="shared" si="354"/>
        <v>0</v>
      </c>
      <c r="AS94" s="330">
        <f t="shared" si="354"/>
        <v>0</v>
      </c>
      <c r="AT94" s="330">
        <f t="shared" si="354"/>
        <v>0</v>
      </c>
      <c r="AU94" s="330">
        <f t="shared" si="354"/>
        <v>0</v>
      </c>
      <c r="AV94" s="330">
        <f t="shared" si="354"/>
        <v>0</v>
      </c>
      <c r="AW94" s="330">
        <f t="shared" si="354"/>
        <v>0</v>
      </c>
      <c r="AX94" s="330">
        <f t="shared" si="354"/>
        <v>0</v>
      </c>
      <c r="AY94" s="330">
        <f t="shared" si="354"/>
        <v>0</v>
      </c>
      <c r="AZ94" s="383">
        <f t="shared" si="354"/>
        <v>0</v>
      </c>
      <c r="BA94" s="330">
        <f t="shared" si="354"/>
        <v>0</v>
      </c>
      <c r="BB94" s="330">
        <f t="shared" si="354"/>
        <v>0</v>
      </c>
      <c r="BC94" s="330">
        <f t="shared" si="354"/>
        <v>0</v>
      </c>
      <c r="BD94" s="330">
        <f t="shared" si="354"/>
        <v>0</v>
      </c>
      <c r="BE94" s="330">
        <f t="shared" si="354"/>
        <v>0</v>
      </c>
      <c r="BF94" s="330">
        <f t="shared" si="354"/>
        <v>0</v>
      </c>
      <c r="BG94" s="330">
        <f t="shared" si="354"/>
        <v>0</v>
      </c>
      <c r="BH94" s="330">
        <f t="shared" si="354"/>
        <v>0</v>
      </c>
      <c r="BI94" s="330">
        <f t="shared" si="354"/>
        <v>0</v>
      </c>
      <c r="BJ94" s="330">
        <f t="shared" si="354"/>
        <v>0</v>
      </c>
      <c r="BK94" s="330">
        <f t="shared" si="354"/>
        <v>0</v>
      </c>
      <c r="BL94" s="107">
        <f>O94</f>
        <v>0</v>
      </c>
      <c r="BM94" s="107">
        <f>AA94</f>
        <v>0</v>
      </c>
      <c r="BN94" s="106">
        <f>AM94</f>
        <v>0</v>
      </c>
      <c r="BO94" s="106">
        <f>AY94</f>
        <v>0</v>
      </c>
      <c r="BP94" s="106">
        <f>BK94</f>
        <v>0</v>
      </c>
      <c r="BQ94" s="106"/>
    </row>
    <row r="95" spans="1:69" ht="12.75" customHeight="1" outlineLevel="1" x14ac:dyDescent="0.25">
      <c r="A95" s="23"/>
      <c r="B95" s="226"/>
      <c r="C95" s="154"/>
      <c r="D95" s="375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75"/>
      <c r="Q95" s="291"/>
      <c r="R95" s="292"/>
      <c r="S95" s="292"/>
      <c r="T95" s="292"/>
      <c r="U95" s="292"/>
      <c r="V95" s="292"/>
      <c r="W95" s="292"/>
      <c r="X95" s="292"/>
      <c r="Y95" s="292"/>
      <c r="Z95" s="292"/>
      <c r="AA95" s="292"/>
      <c r="AB95" s="421"/>
      <c r="AC95" s="292"/>
      <c r="AD95" s="292"/>
      <c r="AE95" s="292"/>
      <c r="AF95" s="292"/>
      <c r="AG95" s="292"/>
      <c r="AH95" s="292"/>
      <c r="AI95" s="292"/>
      <c r="AJ95" s="292"/>
      <c r="AK95" s="292"/>
      <c r="AL95" s="292"/>
      <c r="AM95" s="292"/>
      <c r="AN95" s="421"/>
      <c r="AO95" s="292"/>
      <c r="AP95" s="292"/>
      <c r="AQ95" s="292"/>
      <c r="AR95" s="292"/>
      <c r="AS95" s="292"/>
      <c r="AT95" s="292"/>
      <c r="AU95" s="292"/>
      <c r="AV95" s="292"/>
      <c r="AW95" s="292"/>
      <c r="AX95" s="292"/>
      <c r="AY95" s="292"/>
      <c r="AZ95" s="421"/>
      <c r="BA95" s="292"/>
      <c r="BB95" s="292"/>
      <c r="BC95" s="292"/>
      <c r="BD95" s="292"/>
      <c r="BE95" s="292"/>
      <c r="BF95" s="292"/>
      <c r="BG95" s="292"/>
      <c r="BH95" s="292"/>
      <c r="BI95" s="292"/>
      <c r="BJ95" s="292"/>
      <c r="BK95" s="24"/>
      <c r="BL95" s="25"/>
      <c r="BM95" s="85"/>
      <c r="BN95" s="86"/>
      <c r="BO95" s="87"/>
      <c r="BP95" s="87"/>
      <c r="BQ95" s="87"/>
    </row>
    <row r="96" spans="1:69" ht="12.75" customHeight="1" outlineLevel="2" x14ac:dyDescent="0.25">
      <c r="A96" s="23"/>
      <c r="B96" s="254"/>
      <c r="C96" s="154"/>
      <c r="D96" s="375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75"/>
      <c r="Q96" s="291"/>
      <c r="R96" s="292"/>
      <c r="S96" s="292"/>
      <c r="T96" s="292"/>
      <c r="U96" s="292"/>
      <c r="V96" s="292"/>
      <c r="W96" s="292"/>
      <c r="X96" s="292"/>
      <c r="Y96" s="292"/>
      <c r="Z96" s="292"/>
      <c r="AA96" s="292"/>
      <c r="AB96" s="421"/>
      <c r="AC96" s="292"/>
      <c r="AD96" s="292"/>
      <c r="AE96" s="292"/>
      <c r="AF96" s="292"/>
      <c r="AG96" s="292"/>
      <c r="AH96" s="292"/>
      <c r="AI96" s="292"/>
      <c r="AJ96" s="292"/>
      <c r="AK96" s="292"/>
      <c r="AL96" s="292"/>
      <c r="AM96" s="292"/>
      <c r="AN96" s="421"/>
      <c r="AO96" s="292"/>
      <c r="AP96" s="292"/>
      <c r="AQ96" s="292"/>
      <c r="AR96" s="292"/>
      <c r="AS96" s="292"/>
      <c r="AT96" s="292"/>
      <c r="AU96" s="292"/>
      <c r="AV96" s="292"/>
      <c r="AW96" s="292"/>
      <c r="AX96" s="292"/>
      <c r="AY96" s="292"/>
      <c r="AZ96" s="421"/>
      <c r="BA96" s="292"/>
      <c r="BB96" s="292"/>
      <c r="BC96" s="292"/>
      <c r="BD96" s="292"/>
      <c r="BE96" s="292"/>
      <c r="BF96" s="292"/>
      <c r="BG96" s="292"/>
      <c r="BH96" s="292"/>
      <c r="BI96" s="292"/>
      <c r="BJ96" s="292"/>
      <c r="BK96" s="24"/>
      <c r="BL96" s="25"/>
      <c r="BM96" s="85"/>
      <c r="BN96" s="86"/>
      <c r="BO96" s="87"/>
      <c r="BP96" s="87"/>
      <c r="BQ96" s="87"/>
    </row>
    <row r="97" spans="1:69" ht="15.5" outlineLevel="2" x14ac:dyDescent="0.25">
      <c r="A97" s="23"/>
      <c r="B97" s="255" t="s">
        <v>172</v>
      </c>
      <c r="C97" s="154"/>
      <c r="D97" s="375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75"/>
      <c r="Q97" s="291"/>
      <c r="R97" s="292"/>
      <c r="S97" s="292"/>
      <c r="T97" s="292"/>
      <c r="U97" s="292"/>
      <c r="V97" s="292"/>
      <c r="W97" s="292"/>
      <c r="X97" s="292"/>
      <c r="Y97" s="292"/>
      <c r="Z97" s="292"/>
      <c r="AA97" s="292"/>
      <c r="AB97" s="421"/>
      <c r="AC97" s="292"/>
      <c r="AD97" s="292"/>
      <c r="AE97" s="292"/>
      <c r="AF97" s="292"/>
      <c r="AG97" s="292"/>
      <c r="AH97" s="292"/>
      <c r="AI97" s="292"/>
      <c r="AJ97" s="292"/>
      <c r="AK97" s="292"/>
      <c r="AL97" s="292"/>
      <c r="AM97" s="292"/>
      <c r="AN97" s="421"/>
      <c r="AO97" s="292"/>
      <c r="AP97" s="292"/>
      <c r="AQ97" s="292"/>
      <c r="AR97" s="292"/>
      <c r="AS97" s="292"/>
      <c r="AT97" s="292"/>
      <c r="AU97" s="292"/>
      <c r="AV97" s="292"/>
      <c r="AW97" s="292"/>
      <c r="AX97" s="292"/>
      <c r="AY97" s="292"/>
      <c r="AZ97" s="421"/>
      <c r="BA97" s="292"/>
      <c r="BB97" s="292"/>
      <c r="BC97" s="292"/>
      <c r="BD97" s="292"/>
      <c r="BE97" s="292"/>
      <c r="BF97" s="292"/>
      <c r="BG97" s="292"/>
      <c r="BH97" s="292"/>
      <c r="BI97" s="292"/>
      <c r="BJ97" s="292"/>
      <c r="BK97" s="24"/>
      <c r="BL97" s="25"/>
      <c r="BM97" s="85"/>
      <c r="BN97" s="86"/>
      <c r="BO97" s="87"/>
      <c r="BP97" s="87"/>
      <c r="BQ97" s="87"/>
    </row>
    <row r="98" spans="1:69" ht="12.75" customHeight="1" outlineLevel="2" x14ac:dyDescent="0.25">
      <c r="A98" s="23"/>
      <c r="B98" s="226" t="s">
        <v>46</v>
      </c>
      <c r="C98" s="154"/>
      <c r="D98" s="374">
        <f t="shared" ref="D98:BK98" si="355">C101</f>
        <v>0</v>
      </c>
      <c r="E98" s="295">
        <f t="shared" si="355"/>
        <v>0</v>
      </c>
      <c r="F98" s="295">
        <f t="shared" si="355"/>
        <v>0</v>
      </c>
      <c r="G98" s="295">
        <f t="shared" si="355"/>
        <v>40000000</v>
      </c>
      <c r="H98" s="295">
        <f t="shared" si="355"/>
        <v>40000000</v>
      </c>
      <c r="I98" s="295">
        <f t="shared" si="355"/>
        <v>40000000</v>
      </c>
      <c r="J98" s="295">
        <f t="shared" si="355"/>
        <v>40000000</v>
      </c>
      <c r="K98" s="295">
        <f t="shared" si="355"/>
        <v>40000000</v>
      </c>
      <c r="L98" s="295">
        <f t="shared" si="355"/>
        <v>40000000</v>
      </c>
      <c r="M98" s="295">
        <f t="shared" si="355"/>
        <v>40000000</v>
      </c>
      <c r="N98" s="295">
        <f t="shared" si="355"/>
        <v>40000000</v>
      </c>
      <c r="O98" s="295">
        <f t="shared" si="355"/>
        <v>40000000</v>
      </c>
      <c r="P98" s="374">
        <f t="shared" si="355"/>
        <v>40000000</v>
      </c>
      <c r="Q98" s="295">
        <f t="shared" si="355"/>
        <v>40000000</v>
      </c>
      <c r="R98" s="295">
        <f t="shared" si="355"/>
        <v>40000000</v>
      </c>
      <c r="S98" s="295">
        <f t="shared" si="355"/>
        <v>40000000</v>
      </c>
      <c r="T98" s="295">
        <f t="shared" si="355"/>
        <v>40000000</v>
      </c>
      <c r="U98" s="295">
        <f t="shared" si="355"/>
        <v>90000000</v>
      </c>
      <c r="V98" s="295">
        <f t="shared" si="355"/>
        <v>90000000</v>
      </c>
      <c r="W98" s="295">
        <f t="shared" si="355"/>
        <v>90000000</v>
      </c>
      <c r="X98" s="295">
        <f t="shared" si="355"/>
        <v>90000000</v>
      </c>
      <c r="Y98" s="295">
        <f t="shared" si="355"/>
        <v>90000000</v>
      </c>
      <c r="Z98" s="295">
        <f t="shared" si="355"/>
        <v>90000000</v>
      </c>
      <c r="AA98" s="295">
        <f t="shared" si="355"/>
        <v>140000000</v>
      </c>
      <c r="AB98" s="374">
        <f t="shared" si="355"/>
        <v>140000000</v>
      </c>
      <c r="AC98" s="295">
        <f t="shared" si="355"/>
        <v>140000000</v>
      </c>
      <c r="AD98" s="295">
        <f t="shared" si="355"/>
        <v>140000000</v>
      </c>
      <c r="AE98" s="295">
        <f t="shared" si="355"/>
        <v>140000000</v>
      </c>
      <c r="AF98" s="295">
        <f t="shared" si="355"/>
        <v>165000000</v>
      </c>
      <c r="AG98" s="295">
        <f t="shared" si="355"/>
        <v>165000000</v>
      </c>
      <c r="AH98" s="295">
        <f t="shared" si="355"/>
        <v>165000000</v>
      </c>
      <c r="AI98" s="295">
        <f t="shared" si="355"/>
        <v>165000000</v>
      </c>
      <c r="AJ98" s="295">
        <f t="shared" si="355"/>
        <v>165000000</v>
      </c>
      <c r="AK98" s="295">
        <f t="shared" si="355"/>
        <v>165000000</v>
      </c>
      <c r="AL98" s="295">
        <f t="shared" si="355"/>
        <v>165000000</v>
      </c>
      <c r="AM98" s="295">
        <f t="shared" si="355"/>
        <v>165000000</v>
      </c>
      <c r="AN98" s="374">
        <f t="shared" si="355"/>
        <v>165000000</v>
      </c>
      <c r="AO98" s="295">
        <f t="shared" si="355"/>
        <v>165000000</v>
      </c>
      <c r="AP98" s="295">
        <f t="shared" si="355"/>
        <v>165000000</v>
      </c>
      <c r="AQ98" s="295">
        <f t="shared" si="355"/>
        <v>165000000</v>
      </c>
      <c r="AR98" s="295">
        <f t="shared" si="355"/>
        <v>165000000</v>
      </c>
      <c r="AS98" s="295">
        <f t="shared" si="355"/>
        <v>165000000</v>
      </c>
      <c r="AT98" s="295">
        <f t="shared" si="355"/>
        <v>165000000</v>
      </c>
      <c r="AU98" s="295">
        <f t="shared" si="355"/>
        <v>165000000</v>
      </c>
      <c r="AV98" s="295">
        <f t="shared" si="355"/>
        <v>165000000</v>
      </c>
      <c r="AW98" s="295">
        <f t="shared" si="355"/>
        <v>165000000</v>
      </c>
      <c r="AX98" s="295">
        <f t="shared" si="355"/>
        <v>165000000</v>
      </c>
      <c r="AY98" s="295">
        <f t="shared" si="355"/>
        <v>165000000</v>
      </c>
      <c r="AZ98" s="374">
        <f t="shared" si="355"/>
        <v>165000000</v>
      </c>
      <c r="BA98" s="295">
        <f t="shared" si="355"/>
        <v>165000000</v>
      </c>
      <c r="BB98" s="295">
        <f t="shared" si="355"/>
        <v>165000000</v>
      </c>
      <c r="BC98" s="295">
        <f t="shared" si="355"/>
        <v>165000000</v>
      </c>
      <c r="BD98" s="295">
        <f t="shared" si="355"/>
        <v>165000000</v>
      </c>
      <c r="BE98" s="295">
        <f t="shared" si="355"/>
        <v>165000000</v>
      </c>
      <c r="BF98" s="295">
        <f t="shared" si="355"/>
        <v>165000000</v>
      </c>
      <c r="BG98" s="295">
        <f t="shared" si="355"/>
        <v>165000000</v>
      </c>
      <c r="BH98" s="295">
        <f t="shared" si="355"/>
        <v>165000000</v>
      </c>
      <c r="BI98" s="295">
        <f t="shared" si="355"/>
        <v>165000000</v>
      </c>
      <c r="BJ98" s="295">
        <f t="shared" si="355"/>
        <v>165000000</v>
      </c>
      <c r="BK98" s="128">
        <f t="shared" si="355"/>
        <v>165000000</v>
      </c>
      <c r="BL98" s="25"/>
      <c r="BM98" s="85"/>
      <c r="BN98" s="86"/>
      <c r="BO98" s="87"/>
      <c r="BP98" s="87"/>
      <c r="BQ98" s="87"/>
    </row>
    <row r="99" spans="1:69" ht="12.75" customHeight="1" outlineLevel="2" x14ac:dyDescent="0.25">
      <c r="A99" s="23"/>
      <c r="B99" s="155" t="s">
        <v>176</v>
      </c>
      <c r="C99" s="155"/>
      <c r="D99" s="384"/>
      <c r="E99" s="331"/>
      <c r="F99" s="331"/>
      <c r="G99" s="331"/>
      <c r="H99" s="331"/>
      <c r="I99" s="331"/>
      <c r="J99" s="331"/>
      <c r="K99" s="331"/>
      <c r="L99" s="331"/>
      <c r="M99" s="331"/>
      <c r="N99" s="331"/>
      <c r="O99" s="331"/>
      <c r="P99" s="384"/>
      <c r="Q99" s="331"/>
      <c r="R99" s="331"/>
      <c r="S99" s="331"/>
      <c r="T99" s="331"/>
      <c r="U99" s="331"/>
      <c r="V99" s="331"/>
      <c r="W99" s="331"/>
      <c r="X99" s="331"/>
      <c r="Y99" s="331"/>
      <c r="Z99" s="331"/>
      <c r="AA99" s="331"/>
      <c r="AB99" s="384"/>
      <c r="AC99" s="331"/>
      <c r="AD99" s="331"/>
      <c r="AE99" s="331"/>
      <c r="AF99" s="331"/>
      <c r="AG99" s="331"/>
      <c r="AH99" s="331"/>
      <c r="AI99" s="331"/>
      <c r="AJ99" s="331"/>
      <c r="AK99" s="331"/>
      <c r="AL99" s="331"/>
      <c r="AM99" s="331"/>
      <c r="AN99" s="384"/>
      <c r="AO99" s="331"/>
      <c r="AP99" s="331"/>
      <c r="AQ99" s="331"/>
      <c r="AR99" s="331"/>
      <c r="AS99" s="331"/>
      <c r="AT99" s="331"/>
      <c r="AU99" s="331"/>
      <c r="AV99" s="331"/>
      <c r="AW99" s="331"/>
      <c r="AX99" s="331"/>
      <c r="AY99" s="331"/>
      <c r="AZ99" s="384"/>
      <c r="BA99" s="331"/>
      <c r="BB99" s="331"/>
      <c r="BC99" s="331"/>
      <c r="BD99" s="331"/>
      <c r="BE99" s="331"/>
      <c r="BF99" s="331"/>
      <c r="BG99" s="331"/>
      <c r="BH99" s="331"/>
      <c r="BI99" s="331"/>
      <c r="BJ99" s="331"/>
      <c r="BK99" s="331"/>
      <c r="BL99" s="72">
        <f>SUM(E99:P99)</f>
        <v>0</v>
      </c>
      <c r="BM99" s="85">
        <f>SUM(Q99:AB99)</f>
        <v>0</v>
      </c>
      <c r="BN99" s="86">
        <f>SUM(AC99:AS99)</f>
        <v>0</v>
      </c>
      <c r="BO99" s="87"/>
      <c r="BP99" s="87"/>
      <c r="BQ99" s="87"/>
    </row>
    <row r="100" spans="1:69" ht="12.75" customHeight="1" outlineLevel="2" x14ac:dyDescent="0.25">
      <c r="A100" s="23"/>
      <c r="B100" s="226" t="s">
        <v>175</v>
      </c>
      <c r="C100" s="127"/>
      <c r="D100" s="385"/>
      <c r="E100" s="332"/>
      <c r="F100" s="332">
        <v>40000000</v>
      </c>
      <c r="G100" s="332"/>
      <c r="H100" s="332"/>
      <c r="I100" s="332"/>
      <c r="J100" s="332"/>
      <c r="K100" s="332"/>
      <c r="L100" s="332"/>
      <c r="M100" s="332"/>
      <c r="N100" s="332"/>
      <c r="O100" s="332"/>
      <c r="P100" s="385"/>
      <c r="Q100" s="332"/>
      <c r="R100" s="332"/>
      <c r="S100" s="332"/>
      <c r="T100" s="332">
        <v>50000000</v>
      </c>
      <c r="U100" s="332"/>
      <c r="V100" s="332"/>
      <c r="W100" s="332"/>
      <c r="X100" s="332"/>
      <c r="Y100" s="332"/>
      <c r="Z100" s="332">
        <v>50000000</v>
      </c>
      <c r="AA100" s="332"/>
      <c r="AB100" s="385"/>
      <c r="AC100" s="332"/>
      <c r="AD100" s="332"/>
      <c r="AE100" s="332">
        <v>25000000</v>
      </c>
      <c r="AF100" s="332"/>
      <c r="AG100" s="332"/>
      <c r="AH100" s="332"/>
      <c r="AI100" s="332"/>
      <c r="AJ100" s="332"/>
      <c r="AK100" s="332"/>
      <c r="AL100" s="332"/>
      <c r="AM100" s="332"/>
      <c r="AN100" s="385"/>
      <c r="AO100" s="332"/>
      <c r="AP100" s="332"/>
      <c r="AQ100" s="332"/>
      <c r="AR100" s="332"/>
      <c r="AS100" s="332"/>
      <c r="AT100" s="332"/>
      <c r="AU100" s="332"/>
      <c r="AV100" s="332"/>
      <c r="AW100" s="332"/>
      <c r="AX100" s="332"/>
      <c r="AY100" s="332"/>
      <c r="AZ100" s="385"/>
      <c r="BA100" s="332"/>
      <c r="BB100" s="332"/>
      <c r="BC100" s="332"/>
      <c r="BD100" s="332"/>
      <c r="BE100" s="332"/>
      <c r="BF100" s="332"/>
      <c r="BG100" s="332"/>
      <c r="BH100" s="332"/>
      <c r="BI100" s="332"/>
      <c r="BJ100" s="332"/>
      <c r="BK100" s="332"/>
      <c r="BL100" s="72"/>
      <c r="BM100" s="85"/>
      <c r="BN100" s="86"/>
      <c r="BO100" s="87"/>
      <c r="BP100" s="87"/>
      <c r="BQ100" s="87"/>
    </row>
    <row r="101" spans="1:69" ht="12.75" customHeight="1" outlineLevel="2" x14ac:dyDescent="0.25">
      <c r="A101" s="23"/>
      <c r="B101" s="226" t="s">
        <v>47</v>
      </c>
      <c r="C101" s="127"/>
      <c r="D101" s="374">
        <f t="shared" ref="D101:AI101" si="356">D98+D99+D100</f>
        <v>0</v>
      </c>
      <c r="E101" s="295">
        <f t="shared" si="356"/>
        <v>0</v>
      </c>
      <c r="F101" s="295">
        <f t="shared" si="356"/>
        <v>40000000</v>
      </c>
      <c r="G101" s="295">
        <f t="shared" si="356"/>
        <v>40000000</v>
      </c>
      <c r="H101" s="295">
        <f t="shared" si="356"/>
        <v>40000000</v>
      </c>
      <c r="I101" s="295">
        <f t="shared" si="356"/>
        <v>40000000</v>
      </c>
      <c r="J101" s="295">
        <f t="shared" si="356"/>
        <v>40000000</v>
      </c>
      <c r="K101" s="295">
        <f t="shared" si="356"/>
        <v>40000000</v>
      </c>
      <c r="L101" s="295">
        <f t="shared" si="356"/>
        <v>40000000</v>
      </c>
      <c r="M101" s="295">
        <f t="shared" si="356"/>
        <v>40000000</v>
      </c>
      <c r="N101" s="295">
        <f t="shared" si="356"/>
        <v>40000000</v>
      </c>
      <c r="O101" s="295">
        <f t="shared" si="356"/>
        <v>40000000</v>
      </c>
      <c r="P101" s="374">
        <f t="shared" si="356"/>
        <v>40000000</v>
      </c>
      <c r="Q101" s="295">
        <f t="shared" si="356"/>
        <v>40000000</v>
      </c>
      <c r="R101" s="295">
        <f t="shared" si="356"/>
        <v>40000000</v>
      </c>
      <c r="S101" s="295">
        <f t="shared" si="356"/>
        <v>40000000</v>
      </c>
      <c r="T101" s="295">
        <f t="shared" si="356"/>
        <v>90000000</v>
      </c>
      <c r="U101" s="295">
        <f t="shared" si="356"/>
        <v>90000000</v>
      </c>
      <c r="V101" s="295">
        <f t="shared" si="356"/>
        <v>90000000</v>
      </c>
      <c r="W101" s="295">
        <f t="shared" si="356"/>
        <v>90000000</v>
      </c>
      <c r="X101" s="295">
        <f t="shared" si="356"/>
        <v>90000000</v>
      </c>
      <c r="Y101" s="295">
        <f t="shared" si="356"/>
        <v>90000000</v>
      </c>
      <c r="Z101" s="295">
        <f t="shared" si="356"/>
        <v>140000000</v>
      </c>
      <c r="AA101" s="295">
        <f t="shared" si="356"/>
        <v>140000000</v>
      </c>
      <c r="AB101" s="374">
        <f t="shared" si="356"/>
        <v>140000000</v>
      </c>
      <c r="AC101" s="295">
        <f t="shared" si="356"/>
        <v>140000000</v>
      </c>
      <c r="AD101" s="295">
        <f t="shared" si="356"/>
        <v>140000000</v>
      </c>
      <c r="AE101" s="295">
        <f t="shared" si="356"/>
        <v>165000000</v>
      </c>
      <c r="AF101" s="295">
        <f t="shared" si="356"/>
        <v>165000000</v>
      </c>
      <c r="AG101" s="295">
        <f t="shared" si="356"/>
        <v>165000000</v>
      </c>
      <c r="AH101" s="295">
        <f t="shared" si="356"/>
        <v>165000000</v>
      </c>
      <c r="AI101" s="295">
        <f t="shared" si="356"/>
        <v>165000000</v>
      </c>
      <c r="AJ101" s="295">
        <f t="shared" ref="AJ101:BK101" si="357">AJ98+AJ99+AJ100</f>
        <v>165000000</v>
      </c>
      <c r="AK101" s="295">
        <f t="shared" si="357"/>
        <v>165000000</v>
      </c>
      <c r="AL101" s="295">
        <f t="shared" si="357"/>
        <v>165000000</v>
      </c>
      <c r="AM101" s="295">
        <f t="shared" si="357"/>
        <v>165000000</v>
      </c>
      <c r="AN101" s="374">
        <f t="shared" si="357"/>
        <v>165000000</v>
      </c>
      <c r="AO101" s="295">
        <f t="shared" si="357"/>
        <v>165000000</v>
      </c>
      <c r="AP101" s="295">
        <f t="shared" si="357"/>
        <v>165000000</v>
      </c>
      <c r="AQ101" s="295">
        <f t="shared" si="357"/>
        <v>165000000</v>
      </c>
      <c r="AR101" s="295">
        <f t="shared" si="357"/>
        <v>165000000</v>
      </c>
      <c r="AS101" s="295">
        <f t="shared" si="357"/>
        <v>165000000</v>
      </c>
      <c r="AT101" s="295">
        <f t="shared" si="357"/>
        <v>165000000</v>
      </c>
      <c r="AU101" s="295">
        <f t="shared" si="357"/>
        <v>165000000</v>
      </c>
      <c r="AV101" s="295">
        <f t="shared" si="357"/>
        <v>165000000</v>
      </c>
      <c r="AW101" s="295">
        <f t="shared" si="357"/>
        <v>165000000</v>
      </c>
      <c r="AX101" s="295">
        <f t="shared" si="357"/>
        <v>165000000</v>
      </c>
      <c r="AY101" s="295">
        <f t="shared" si="357"/>
        <v>165000000</v>
      </c>
      <c r="AZ101" s="374">
        <f t="shared" si="357"/>
        <v>165000000</v>
      </c>
      <c r="BA101" s="295">
        <f t="shared" si="357"/>
        <v>165000000</v>
      </c>
      <c r="BB101" s="295">
        <f t="shared" si="357"/>
        <v>165000000</v>
      </c>
      <c r="BC101" s="295">
        <f t="shared" si="357"/>
        <v>165000000</v>
      </c>
      <c r="BD101" s="295">
        <f t="shared" si="357"/>
        <v>165000000</v>
      </c>
      <c r="BE101" s="295">
        <f t="shared" si="357"/>
        <v>165000000</v>
      </c>
      <c r="BF101" s="295">
        <f t="shared" si="357"/>
        <v>165000000</v>
      </c>
      <c r="BG101" s="295">
        <f t="shared" si="357"/>
        <v>165000000</v>
      </c>
      <c r="BH101" s="295">
        <f t="shared" si="357"/>
        <v>165000000</v>
      </c>
      <c r="BI101" s="295">
        <f t="shared" si="357"/>
        <v>165000000</v>
      </c>
      <c r="BJ101" s="295">
        <f t="shared" si="357"/>
        <v>165000000</v>
      </c>
      <c r="BK101" s="295">
        <f t="shared" si="357"/>
        <v>165000000</v>
      </c>
      <c r="BL101" s="72">
        <f>P101</f>
        <v>40000000</v>
      </c>
      <c r="BM101" s="85">
        <f>AB101</f>
        <v>140000000</v>
      </c>
      <c r="BN101" s="86">
        <f>AS101</f>
        <v>165000000</v>
      </c>
      <c r="BO101" s="87"/>
      <c r="BP101" s="87"/>
      <c r="BQ101" s="87"/>
    </row>
    <row r="102" spans="1:69" ht="12.75" customHeight="1" outlineLevel="2" x14ac:dyDescent="0.25">
      <c r="A102" s="23"/>
      <c r="B102" s="226" t="s">
        <v>48</v>
      </c>
      <c r="C102" s="156">
        <v>0.15</v>
      </c>
      <c r="D102" s="386">
        <f t="shared" ref="D102:AI102" si="358">D98*$C$102/12</f>
        <v>0</v>
      </c>
      <c r="E102" s="333">
        <f t="shared" si="358"/>
        <v>0</v>
      </c>
      <c r="F102" s="333">
        <f t="shared" si="358"/>
        <v>0</v>
      </c>
      <c r="G102" s="333">
        <f t="shared" si="358"/>
        <v>500000</v>
      </c>
      <c r="H102" s="333">
        <f t="shared" si="358"/>
        <v>500000</v>
      </c>
      <c r="I102" s="333">
        <f t="shared" si="358"/>
        <v>500000</v>
      </c>
      <c r="J102" s="333">
        <f t="shared" si="358"/>
        <v>500000</v>
      </c>
      <c r="K102" s="333">
        <f t="shared" si="358"/>
        <v>500000</v>
      </c>
      <c r="L102" s="333">
        <f t="shared" si="358"/>
        <v>500000</v>
      </c>
      <c r="M102" s="333">
        <f t="shared" si="358"/>
        <v>500000</v>
      </c>
      <c r="N102" s="333">
        <f t="shared" si="358"/>
        <v>500000</v>
      </c>
      <c r="O102" s="333">
        <f t="shared" si="358"/>
        <v>500000</v>
      </c>
      <c r="P102" s="386">
        <f t="shared" si="358"/>
        <v>500000</v>
      </c>
      <c r="Q102" s="333">
        <f t="shared" si="358"/>
        <v>500000</v>
      </c>
      <c r="R102" s="333">
        <f t="shared" si="358"/>
        <v>500000</v>
      </c>
      <c r="S102" s="333">
        <f t="shared" si="358"/>
        <v>500000</v>
      </c>
      <c r="T102" s="333">
        <f t="shared" si="358"/>
        <v>500000</v>
      </c>
      <c r="U102" s="333">
        <f t="shared" si="358"/>
        <v>1125000</v>
      </c>
      <c r="V102" s="333">
        <f t="shared" si="358"/>
        <v>1125000</v>
      </c>
      <c r="W102" s="333">
        <f t="shared" si="358"/>
        <v>1125000</v>
      </c>
      <c r="X102" s="333">
        <f t="shared" si="358"/>
        <v>1125000</v>
      </c>
      <c r="Y102" s="333">
        <f t="shared" si="358"/>
        <v>1125000</v>
      </c>
      <c r="Z102" s="333">
        <f t="shared" si="358"/>
        <v>1125000</v>
      </c>
      <c r="AA102" s="333">
        <f t="shared" si="358"/>
        <v>1750000</v>
      </c>
      <c r="AB102" s="386">
        <f t="shared" si="358"/>
        <v>1750000</v>
      </c>
      <c r="AC102" s="333">
        <f t="shared" si="358"/>
        <v>1750000</v>
      </c>
      <c r="AD102" s="333">
        <f t="shared" si="358"/>
        <v>1750000</v>
      </c>
      <c r="AE102" s="333">
        <f t="shared" si="358"/>
        <v>1750000</v>
      </c>
      <c r="AF102" s="333">
        <f t="shared" si="358"/>
        <v>2062500</v>
      </c>
      <c r="AG102" s="333">
        <f t="shared" si="358"/>
        <v>2062500</v>
      </c>
      <c r="AH102" s="333">
        <f t="shared" si="358"/>
        <v>2062500</v>
      </c>
      <c r="AI102" s="333">
        <f t="shared" si="358"/>
        <v>2062500</v>
      </c>
      <c r="AJ102" s="333">
        <f t="shared" ref="AJ102:BK102" si="359">AJ98*$C$102/12</f>
        <v>2062500</v>
      </c>
      <c r="AK102" s="333">
        <f t="shared" si="359"/>
        <v>2062500</v>
      </c>
      <c r="AL102" s="333">
        <f t="shared" si="359"/>
        <v>2062500</v>
      </c>
      <c r="AM102" s="333">
        <f t="shared" si="359"/>
        <v>2062500</v>
      </c>
      <c r="AN102" s="386">
        <f t="shared" si="359"/>
        <v>2062500</v>
      </c>
      <c r="AO102" s="333">
        <f t="shared" si="359"/>
        <v>2062500</v>
      </c>
      <c r="AP102" s="333">
        <f t="shared" si="359"/>
        <v>2062500</v>
      </c>
      <c r="AQ102" s="333">
        <f t="shared" si="359"/>
        <v>2062500</v>
      </c>
      <c r="AR102" s="333">
        <f t="shared" si="359"/>
        <v>2062500</v>
      </c>
      <c r="AS102" s="333">
        <f t="shared" si="359"/>
        <v>2062500</v>
      </c>
      <c r="AT102" s="333">
        <f t="shared" si="359"/>
        <v>2062500</v>
      </c>
      <c r="AU102" s="333">
        <f t="shared" si="359"/>
        <v>2062500</v>
      </c>
      <c r="AV102" s="333">
        <f t="shared" si="359"/>
        <v>2062500</v>
      </c>
      <c r="AW102" s="333">
        <f t="shared" si="359"/>
        <v>2062500</v>
      </c>
      <c r="AX102" s="333">
        <f t="shared" si="359"/>
        <v>2062500</v>
      </c>
      <c r="AY102" s="333">
        <f t="shared" si="359"/>
        <v>2062500</v>
      </c>
      <c r="AZ102" s="386">
        <f t="shared" si="359"/>
        <v>2062500</v>
      </c>
      <c r="BA102" s="333">
        <f t="shared" si="359"/>
        <v>2062500</v>
      </c>
      <c r="BB102" s="333">
        <f t="shared" si="359"/>
        <v>2062500</v>
      </c>
      <c r="BC102" s="333">
        <f t="shared" si="359"/>
        <v>2062500</v>
      </c>
      <c r="BD102" s="333">
        <f t="shared" si="359"/>
        <v>2062500</v>
      </c>
      <c r="BE102" s="333">
        <f t="shared" si="359"/>
        <v>2062500</v>
      </c>
      <c r="BF102" s="333">
        <f t="shared" si="359"/>
        <v>2062500</v>
      </c>
      <c r="BG102" s="333">
        <f t="shared" si="359"/>
        <v>2062500</v>
      </c>
      <c r="BH102" s="333">
        <f t="shared" si="359"/>
        <v>2062500</v>
      </c>
      <c r="BI102" s="333">
        <f t="shared" si="359"/>
        <v>2062500</v>
      </c>
      <c r="BJ102" s="333">
        <f t="shared" si="359"/>
        <v>2062500</v>
      </c>
      <c r="BK102" s="333">
        <f t="shared" si="359"/>
        <v>2062500</v>
      </c>
      <c r="BL102" s="25"/>
      <c r="BM102" s="85"/>
      <c r="BN102" s="86"/>
      <c r="BO102" s="87"/>
      <c r="BP102" s="87"/>
      <c r="BQ102" s="87"/>
    </row>
    <row r="103" spans="1:69" ht="12.75" customHeight="1" outlineLevel="2" x14ac:dyDescent="0.25">
      <c r="A103" s="23"/>
      <c r="B103" s="155" t="s">
        <v>49</v>
      </c>
      <c r="C103" s="155"/>
      <c r="D103" s="384"/>
      <c r="E103" s="331">
        <f>E102</f>
        <v>0</v>
      </c>
      <c r="F103" s="331">
        <f t="shared" ref="F103:BK103" si="360">F102</f>
        <v>0</v>
      </c>
      <c r="G103" s="331">
        <f t="shared" si="360"/>
        <v>500000</v>
      </c>
      <c r="H103" s="331">
        <f t="shared" si="360"/>
        <v>500000</v>
      </c>
      <c r="I103" s="331">
        <f t="shared" si="360"/>
        <v>500000</v>
      </c>
      <c r="J103" s="331">
        <f t="shared" si="360"/>
        <v>500000</v>
      </c>
      <c r="K103" s="331">
        <f t="shared" si="360"/>
        <v>500000</v>
      </c>
      <c r="L103" s="331">
        <f t="shared" si="360"/>
        <v>500000</v>
      </c>
      <c r="M103" s="331">
        <f t="shared" si="360"/>
        <v>500000</v>
      </c>
      <c r="N103" s="331">
        <f t="shared" si="360"/>
        <v>500000</v>
      </c>
      <c r="O103" s="331">
        <f t="shared" si="360"/>
        <v>500000</v>
      </c>
      <c r="P103" s="384">
        <f t="shared" si="360"/>
        <v>500000</v>
      </c>
      <c r="Q103" s="331">
        <f t="shared" si="360"/>
        <v>500000</v>
      </c>
      <c r="R103" s="331">
        <f t="shared" si="360"/>
        <v>500000</v>
      </c>
      <c r="S103" s="331">
        <f t="shared" si="360"/>
        <v>500000</v>
      </c>
      <c r="T103" s="331">
        <f t="shared" si="360"/>
        <v>500000</v>
      </c>
      <c r="U103" s="331">
        <f t="shared" si="360"/>
        <v>1125000</v>
      </c>
      <c r="V103" s="331">
        <f t="shared" si="360"/>
        <v>1125000</v>
      </c>
      <c r="W103" s="331">
        <f t="shared" si="360"/>
        <v>1125000</v>
      </c>
      <c r="X103" s="331">
        <f t="shared" si="360"/>
        <v>1125000</v>
      </c>
      <c r="Y103" s="331">
        <f t="shared" si="360"/>
        <v>1125000</v>
      </c>
      <c r="Z103" s="331">
        <f t="shared" si="360"/>
        <v>1125000</v>
      </c>
      <c r="AA103" s="331">
        <f t="shared" si="360"/>
        <v>1750000</v>
      </c>
      <c r="AB103" s="384">
        <f t="shared" si="360"/>
        <v>1750000</v>
      </c>
      <c r="AC103" s="331">
        <f t="shared" si="360"/>
        <v>1750000</v>
      </c>
      <c r="AD103" s="331">
        <f t="shared" si="360"/>
        <v>1750000</v>
      </c>
      <c r="AE103" s="331">
        <f t="shared" si="360"/>
        <v>1750000</v>
      </c>
      <c r="AF103" s="331">
        <f t="shared" si="360"/>
        <v>2062500</v>
      </c>
      <c r="AG103" s="331">
        <f t="shared" si="360"/>
        <v>2062500</v>
      </c>
      <c r="AH103" s="331">
        <f t="shared" si="360"/>
        <v>2062500</v>
      </c>
      <c r="AI103" s="331">
        <f t="shared" si="360"/>
        <v>2062500</v>
      </c>
      <c r="AJ103" s="331">
        <f t="shared" si="360"/>
        <v>2062500</v>
      </c>
      <c r="AK103" s="331">
        <f t="shared" si="360"/>
        <v>2062500</v>
      </c>
      <c r="AL103" s="331">
        <f t="shared" si="360"/>
        <v>2062500</v>
      </c>
      <c r="AM103" s="331">
        <f t="shared" si="360"/>
        <v>2062500</v>
      </c>
      <c r="AN103" s="384">
        <f t="shared" si="360"/>
        <v>2062500</v>
      </c>
      <c r="AO103" s="331">
        <f t="shared" si="360"/>
        <v>2062500</v>
      </c>
      <c r="AP103" s="331">
        <f t="shared" si="360"/>
        <v>2062500</v>
      </c>
      <c r="AQ103" s="331">
        <f t="shared" si="360"/>
        <v>2062500</v>
      </c>
      <c r="AR103" s="331">
        <f t="shared" si="360"/>
        <v>2062500</v>
      </c>
      <c r="AS103" s="331">
        <f t="shared" si="360"/>
        <v>2062500</v>
      </c>
      <c r="AT103" s="331">
        <f t="shared" si="360"/>
        <v>2062500</v>
      </c>
      <c r="AU103" s="331">
        <f t="shared" si="360"/>
        <v>2062500</v>
      </c>
      <c r="AV103" s="331">
        <f t="shared" si="360"/>
        <v>2062500</v>
      </c>
      <c r="AW103" s="331">
        <f t="shared" si="360"/>
        <v>2062500</v>
      </c>
      <c r="AX103" s="331">
        <f t="shared" si="360"/>
        <v>2062500</v>
      </c>
      <c r="AY103" s="331">
        <f t="shared" si="360"/>
        <v>2062500</v>
      </c>
      <c r="AZ103" s="384">
        <f t="shared" si="360"/>
        <v>2062500</v>
      </c>
      <c r="BA103" s="331">
        <f t="shared" si="360"/>
        <v>2062500</v>
      </c>
      <c r="BB103" s="331">
        <f t="shared" si="360"/>
        <v>2062500</v>
      </c>
      <c r="BC103" s="331">
        <f t="shared" si="360"/>
        <v>2062500</v>
      </c>
      <c r="BD103" s="331">
        <f t="shared" si="360"/>
        <v>2062500</v>
      </c>
      <c r="BE103" s="331">
        <f t="shared" si="360"/>
        <v>2062500</v>
      </c>
      <c r="BF103" s="331">
        <f t="shared" si="360"/>
        <v>2062500</v>
      </c>
      <c r="BG103" s="331">
        <f t="shared" si="360"/>
        <v>2062500</v>
      </c>
      <c r="BH103" s="331">
        <f t="shared" si="360"/>
        <v>2062500</v>
      </c>
      <c r="BI103" s="331">
        <f t="shared" si="360"/>
        <v>2062500</v>
      </c>
      <c r="BJ103" s="331">
        <f t="shared" si="360"/>
        <v>2062500</v>
      </c>
      <c r="BK103" s="331">
        <f t="shared" si="360"/>
        <v>2062500</v>
      </c>
      <c r="BL103" s="72">
        <f>SUM(E103:P103)</f>
        <v>5000000</v>
      </c>
      <c r="BM103" s="85">
        <f>SUM(Q103:AB103)</f>
        <v>12250000</v>
      </c>
      <c r="BN103" s="86">
        <f>SUM(AC103:AS103)</f>
        <v>34125000</v>
      </c>
      <c r="BO103" s="87"/>
      <c r="BP103" s="87"/>
      <c r="BQ103" s="87"/>
    </row>
    <row r="104" spans="1:69" ht="12.75" customHeight="1" outlineLevel="2" x14ac:dyDescent="0.25">
      <c r="A104" s="23"/>
      <c r="B104" s="126" t="s">
        <v>50</v>
      </c>
      <c r="C104" s="5"/>
      <c r="D104" s="387">
        <f>D102+D103</f>
        <v>0</v>
      </c>
      <c r="E104" s="304">
        <f>D104+E102-E103</f>
        <v>0</v>
      </c>
      <c r="F104" s="304">
        <f t="shared" ref="F104:BK104" si="361">E104+F102-F103</f>
        <v>0</v>
      </c>
      <c r="G104" s="304">
        <f t="shared" si="361"/>
        <v>0</v>
      </c>
      <c r="H104" s="304">
        <f t="shared" si="361"/>
        <v>0</v>
      </c>
      <c r="I104" s="304">
        <f t="shared" si="361"/>
        <v>0</v>
      </c>
      <c r="J104" s="304">
        <f t="shared" si="361"/>
        <v>0</v>
      </c>
      <c r="K104" s="304">
        <f t="shared" si="361"/>
        <v>0</v>
      </c>
      <c r="L104" s="304">
        <f t="shared" si="361"/>
        <v>0</v>
      </c>
      <c r="M104" s="304">
        <f t="shared" si="361"/>
        <v>0</v>
      </c>
      <c r="N104" s="304">
        <f t="shared" si="361"/>
        <v>0</v>
      </c>
      <c r="O104" s="304">
        <f t="shared" si="361"/>
        <v>0</v>
      </c>
      <c r="P104" s="387">
        <f t="shared" si="361"/>
        <v>0</v>
      </c>
      <c r="Q104" s="304">
        <f t="shared" si="361"/>
        <v>0</v>
      </c>
      <c r="R104" s="304">
        <f t="shared" si="361"/>
        <v>0</v>
      </c>
      <c r="S104" s="304">
        <f t="shared" si="361"/>
        <v>0</v>
      </c>
      <c r="T104" s="304">
        <f t="shared" si="361"/>
        <v>0</v>
      </c>
      <c r="U104" s="304">
        <f t="shared" si="361"/>
        <v>0</v>
      </c>
      <c r="V104" s="304">
        <f t="shared" si="361"/>
        <v>0</v>
      </c>
      <c r="W104" s="304">
        <f t="shared" si="361"/>
        <v>0</v>
      </c>
      <c r="X104" s="304">
        <f t="shared" si="361"/>
        <v>0</v>
      </c>
      <c r="Y104" s="304">
        <f t="shared" si="361"/>
        <v>0</v>
      </c>
      <c r="Z104" s="304">
        <f t="shared" si="361"/>
        <v>0</v>
      </c>
      <c r="AA104" s="304">
        <f t="shared" si="361"/>
        <v>0</v>
      </c>
      <c r="AB104" s="387">
        <f t="shared" si="361"/>
        <v>0</v>
      </c>
      <c r="AC104" s="304">
        <f t="shared" si="361"/>
        <v>0</v>
      </c>
      <c r="AD104" s="304">
        <f t="shared" si="361"/>
        <v>0</v>
      </c>
      <c r="AE104" s="304">
        <f t="shared" si="361"/>
        <v>0</v>
      </c>
      <c r="AF104" s="304">
        <f t="shared" si="361"/>
        <v>0</v>
      </c>
      <c r="AG104" s="304">
        <f t="shared" si="361"/>
        <v>0</v>
      </c>
      <c r="AH104" s="304">
        <f t="shared" si="361"/>
        <v>0</v>
      </c>
      <c r="AI104" s="304">
        <f t="shared" si="361"/>
        <v>0</v>
      </c>
      <c r="AJ104" s="304">
        <f t="shared" si="361"/>
        <v>0</v>
      </c>
      <c r="AK104" s="304">
        <f t="shared" si="361"/>
        <v>0</v>
      </c>
      <c r="AL104" s="304">
        <f t="shared" si="361"/>
        <v>0</v>
      </c>
      <c r="AM104" s="304">
        <f t="shared" si="361"/>
        <v>0</v>
      </c>
      <c r="AN104" s="387">
        <f t="shared" si="361"/>
        <v>0</v>
      </c>
      <c r="AO104" s="304">
        <f t="shared" si="361"/>
        <v>0</v>
      </c>
      <c r="AP104" s="304">
        <f t="shared" si="361"/>
        <v>0</v>
      </c>
      <c r="AQ104" s="304">
        <f t="shared" si="361"/>
        <v>0</v>
      </c>
      <c r="AR104" s="304">
        <f t="shared" si="361"/>
        <v>0</v>
      </c>
      <c r="AS104" s="304">
        <f t="shared" si="361"/>
        <v>0</v>
      </c>
      <c r="AT104" s="304">
        <f t="shared" si="361"/>
        <v>0</v>
      </c>
      <c r="AU104" s="304">
        <f t="shared" si="361"/>
        <v>0</v>
      </c>
      <c r="AV104" s="304">
        <f t="shared" si="361"/>
        <v>0</v>
      </c>
      <c r="AW104" s="304">
        <f t="shared" si="361"/>
        <v>0</v>
      </c>
      <c r="AX104" s="304">
        <f t="shared" si="361"/>
        <v>0</v>
      </c>
      <c r="AY104" s="304">
        <f t="shared" si="361"/>
        <v>0</v>
      </c>
      <c r="AZ104" s="387">
        <f t="shared" si="361"/>
        <v>0</v>
      </c>
      <c r="BA104" s="304">
        <f t="shared" si="361"/>
        <v>0</v>
      </c>
      <c r="BB104" s="304">
        <f t="shared" si="361"/>
        <v>0</v>
      </c>
      <c r="BC104" s="304">
        <f t="shared" si="361"/>
        <v>0</v>
      </c>
      <c r="BD104" s="304">
        <f t="shared" si="361"/>
        <v>0</v>
      </c>
      <c r="BE104" s="304">
        <f t="shared" si="361"/>
        <v>0</v>
      </c>
      <c r="BF104" s="304">
        <f t="shared" si="361"/>
        <v>0</v>
      </c>
      <c r="BG104" s="304">
        <f t="shared" si="361"/>
        <v>0</v>
      </c>
      <c r="BH104" s="304">
        <f t="shared" si="361"/>
        <v>0</v>
      </c>
      <c r="BI104" s="304">
        <f t="shared" si="361"/>
        <v>0</v>
      </c>
      <c r="BJ104" s="304">
        <f t="shared" si="361"/>
        <v>0</v>
      </c>
      <c r="BK104" s="304">
        <f t="shared" si="361"/>
        <v>0</v>
      </c>
      <c r="BL104" s="25"/>
      <c r="BM104" s="85"/>
      <c r="BN104" s="86"/>
      <c r="BO104" s="87"/>
      <c r="BP104" s="87"/>
      <c r="BQ104" s="87"/>
    </row>
    <row r="105" spans="1:69" ht="12.75" customHeight="1" outlineLevel="2" x14ac:dyDescent="0.25">
      <c r="A105" s="23"/>
      <c r="B105" s="256"/>
      <c r="C105" s="5"/>
      <c r="D105" s="387"/>
      <c r="E105" s="304"/>
      <c r="F105" s="304"/>
      <c r="G105" s="304"/>
      <c r="H105" s="304"/>
      <c r="I105" s="304"/>
      <c r="J105" s="304"/>
      <c r="K105" s="304"/>
      <c r="L105" s="304"/>
      <c r="M105" s="304"/>
      <c r="N105" s="304"/>
      <c r="O105" s="304"/>
      <c r="P105" s="387"/>
      <c r="Q105" s="291"/>
      <c r="R105" s="292"/>
      <c r="S105" s="292"/>
      <c r="T105" s="292"/>
      <c r="U105" s="292"/>
      <c r="V105" s="292"/>
      <c r="W105" s="292"/>
      <c r="X105" s="292"/>
      <c r="Y105" s="292"/>
      <c r="Z105" s="292"/>
      <c r="AA105" s="292"/>
      <c r="AB105" s="421"/>
      <c r="AC105" s="292"/>
      <c r="AD105" s="292"/>
      <c r="AE105" s="292"/>
      <c r="AF105" s="292"/>
      <c r="AG105" s="292"/>
      <c r="AH105" s="292"/>
      <c r="AI105" s="292"/>
      <c r="AJ105" s="292"/>
      <c r="AK105" s="292"/>
      <c r="AL105" s="292"/>
      <c r="AM105" s="292"/>
      <c r="AN105" s="421"/>
      <c r="AO105" s="292"/>
      <c r="AP105" s="292"/>
      <c r="AQ105" s="292"/>
      <c r="AR105" s="292"/>
      <c r="AS105" s="292"/>
      <c r="AT105" s="292"/>
      <c r="AU105" s="292"/>
      <c r="AV105" s="292"/>
      <c r="AW105" s="292"/>
      <c r="AX105" s="292"/>
      <c r="AY105" s="292"/>
      <c r="AZ105" s="421"/>
      <c r="BA105" s="292"/>
      <c r="BB105" s="292"/>
      <c r="BC105" s="292"/>
      <c r="BD105" s="292"/>
      <c r="BE105" s="292"/>
      <c r="BF105" s="292"/>
      <c r="BG105" s="292"/>
      <c r="BH105" s="292"/>
      <c r="BI105" s="292"/>
      <c r="BJ105" s="292"/>
      <c r="BK105" s="24"/>
      <c r="BL105" s="25"/>
      <c r="BM105" s="85"/>
      <c r="BN105" s="86"/>
      <c r="BO105" s="87"/>
      <c r="BP105" s="87"/>
      <c r="BQ105" s="87"/>
    </row>
    <row r="106" spans="1:69" ht="15.5" outlineLevel="2" x14ac:dyDescent="0.35">
      <c r="A106" s="23"/>
      <c r="B106" s="257" t="s">
        <v>174</v>
      </c>
      <c r="C106" s="5"/>
      <c r="D106" s="387"/>
      <c r="E106" s="304"/>
      <c r="F106" s="304"/>
      <c r="G106" s="304"/>
      <c r="H106" s="304"/>
      <c r="I106" s="304"/>
      <c r="J106" s="304"/>
      <c r="K106" s="304"/>
      <c r="L106" s="304"/>
      <c r="M106" s="304"/>
      <c r="N106" s="304"/>
      <c r="O106" s="304"/>
      <c r="P106" s="387"/>
      <c r="Q106" s="291"/>
      <c r="R106" s="292"/>
      <c r="S106" s="292"/>
      <c r="T106" s="292"/>
      <c r="U106" s="292"/>
      <c r="V106" s="292"/>
      <c r="W106" s="292"/>
      <c r="X106" s="292"/>
      <c r="Y106" s="292"/>
      <c r="Z106" s="292"/>
      <c r="AA106" s="292"/>
      <c r="AB106" s="421"/>
      <c r="AC106" s="292"/>
      <c r="AD106" s="292"/>
      <c r="AE106" s="292"/>
      <c r="AF106" s="292"/>
      <c r="AG106" s="292"/>
      <c r="AH106" s="292"/>
      <c r="AI106" s="292"/>
      <c r="AJ106" s="292"/>
      <c r="AK106" s="292"/>
      <c r="AL106" s="292"/>
      <c r="AM106" s="292"/>
      <c r="AN106" s="421"/>
      <c r="AO106" s="292"/>
      <c r="AP106" s="292"/>
      <c r="AQ106" s="292"/>
      <c r="AR106" s="292"/>
      <c r="AS106" s="292"/>
      <c r="AT106" s="292"/>
      <c r="AU106" s="292"/>
      <c r="AV106" s="292"/>
      <c r="AW106" s="292"/>
      <c r="AX106" s="292"/>
      <c r="AY106" s="292"/>
      <c r="AZ106" s="421"/>
      <c r="BA106" s="292"/>
      <c r="BB106" s="292"/>
      <c r="BC106" s="292"/>
      <c r="BD106" s="292"/>
      <c r="BE106" s="292"/>
      <c r="BF106" s="292"/>
      <c r="BG106" s="292"/>
      <c r="BH106" s="292"/>
      <c r="BI106" s="292"/>
      <c r="BJ106" s="292"/>
      <c r="BK106" s="24"/>
      <c r="BL106" s="25"/>
      <c r="BM106" s="85"/>
      <c r="BN106" s="86"/>
      <c r="BO106" s="87"/>
      <c r="BP106" s="87"/>
      <c r="BQ106" s="87"/>
    </row>
    <row r="107" spans="1:69" ht="12.75" customHeight="1" outlineLevel="2" x14ac:dyDescent="0.25">
      <c r="A107" s="23"/>
      <c r="B107" s="126" t="s">
        <v>51</v>
      </c>
      <c r="C107" s="5"/>
      <c r="D107" s="388">
        <f t="shared" ref="D107:BK107" si="362">C110</f>
        <v>0</v>
      </c>
      <c r="E107" s="334">
        <f t="shared" si="362"/>
        <v>100000</v>
      </c>
      <c r="F107" s="334">
        <f t="shared" si="362"/>
        <v>300000</v>
      </c>
      <c r="G107" s="334">
        <f t="shared" si="362"/>
        <v>500000</v>
      </c>
      <c r="H107" s="334">
        <f t="shared" si="362"/>
        <v>0</v>
      </c>
      <c r="I107" s="334">
        <f t="shared" si="362"/>
        <v>0</v>
      </c>
      <c r="J107" s="334">
        <f t="shared" si="362"/>
        <v>0</v>
      </c>
      <c r="K107" s="334">
        <f t="shared" si="362"/>
        <v>0</v>
      </c>
      <c r="L107" s="334">
        <f t="shared" si="362"/>
        <v>0</v>
      </c>
      <c r="M107" s="334">
        <f t="shared" si="362"/>
        <v>0</v>
      </c>
      <c r="N107" s="334">
        <f t="shared" si="362"/>
        <v>0</v>
      </c>
      <c r="O107" s="334">
        <f t="shared" si="362"/>
        <v>0</v>
      </c>
      <c r="P107" s="388">
        <f t="shared" si="362"/>
        <v>0</v>
      </c>
      <c r="Q107" s="334">
        <f t="shared" si="362"/>
        <v>5500000</v>
      </c>
      <c r="R107" s="334">
        <f t="shared" si="362"/>
        <v>5500000</v>
      </c>
      <c r="S107" s="334">
        <f t="shared" si="362"/>
        <v>5500000</v>
      </c>
      <c r="T107" s="334">
        <f t="shared" si="362"/>
        <v>5500000</v>
      </c>
      <c r="U107" s="334">
        <f t="shared" si="362"/>
        <v>0</v>
      </c>
      <c r="V107" s="334">
        <f t="shared" si="362"/>
        <v>0</v>
      </c>
      <c r="W107" s="334">
        <f t="shared" si="362"/>
        <v>0</v>
      </c>
      <c r="X107" s="334">
        <f t="shared" si="362"/>
        <v>0</v>
      </c>
      <c r="Y107" s="334">
        <f t="shared" si="362"/>
        <v>0</v>
      </c>
      <c r="Z107" s="334">
        <f t="shared" si="362"/>
        <v>0</v>
      </c>
      <c r="AA107" s="334">
        <f t="shared" si="362"/>
        <v>0</v>
      </c>
      <c r="AB107" s="388">
        <f t="shared" si="362"/>
        <v>0</v>
      </c>
      <c r="AC107" s="334">
        <f t="shared" si="362"/>
        <v>0</v>
      </c>
      <c r="AD107" s="334">
        <f t="shared" si="362"/>
        <v>0</v>
      </c>
      <c r="AE107" s="334">
        <f t="shared" si="362"/>
        <v>0</v>
      </c>
      <c r="AF107" s="334">
        <f t="shared" si="362"/>
        <v>0</v>
      </c>
      <c r="AG107" s="334">
        <f t="shared" si="362"/>
        <v>0</v>
      </c>
      <c r="AH107" s="334">
        <f t="shared" si="362"/>
        <v>0</v>
      </c>
      <c r="AI107" s="334">
        <f t="shared" si="362"/>
        <v>0</v>
      </c>
      <c r="AJ107" s="334">
        <f t="shared" si="362"/>
        <v>0</v>
      </c>
      <c r="AK107" s="334">
        <f t="shared" si="362"/>
        <v>0</v>
      </c>
      <c r="AL107" s="334">
        <f t="shared" si="362"/>
        <v>0</v>
      </c>
      <c r="AM107" s="334">
        <f t="shared" si="362"/>
        <v>0</v>
      </c>
      <c r="AN107" s="388">
        <f t="shared" si="362"/>
        <v>0</v>
      </c>
      <c r="AO107" s="334">
        <f t="shared" si="362"/>
        <v>0</v>
      </c>
      <c r="AP107" s="334">
        <f t="shared" si="362"/>
        <v>0</v>
      </c>
      <c r="AQ107" s="334">
        <f t="shared" si="362"/>
        <v>0</v>
      </c>
      <c r="AR107" s="334">
        <f t="shared" si="362"/>
        <v>0</v>
      </c>
      <c r="AS107" s="334">
        <f t="shared" si="362"/>
        <v>0</v>
      </c>
      <c r="AT107" s="334">
        <f t="shared" si="362"/>
        <v>0</v>
      </c>
      <c r="AU107" s="334">
        <f t="shared" si="362"/>
        <v>0</v>
      </c>
      <c r="AV107" s="334">
        <f t="shared" si="362"/>
        <v>0</v>
      </c>
      <c r="AW107" s="334">
        <f t="shared" si="362"/>
        <v>0</v>
      </c>
      <c r="AX107" s="334">
        <f t="shared" si="362"/>
        <v>0</v>
      </c>
      <c r="AY107" s="334">
        <f t="shared" si="362"/>
        <v>0</v>
      </c>
      <c r="AZ107" s="388">
        <f t="shared" si="362"/>
        <v>0</v>
      </c>
      <c r="BA107" s="334">
        <f t="shared" si="362"/>
        <v>0</v>
      </c>
      <c r="BB107" s="334">
        <f t="shared" si="362"/>
        <v>0</v>
      </c>
      <c r="BC107" s="334">
        <f t="shared" si="362"/>
        <v>0</v>
      </c>
      <c r="BD107" s="334">
        <f t="shared" si="362"/>
        <v>0</v>
      </c>
      <c r="BE107" s="334">
        <f t="shared" si="362"/>
        <v>0</v>
      </c>
      <c r="BF107" s="334">
        <f t="shared" si="362"/>
        <v>0</v>
      </c>
      <c r="BG107" s="334">
        <f t="shared" si="362"/>
        <v>0</v>
      </c>
      <c r="BH107" s="334">
        <f t="shared" si="362"/>
        <v>0</v>
      </c>
      <c r="BI107" s="334">
        <f t="shared" si="362"/>
        <v>0</v>
      </c>
      <c r="BJ107" s="334">
        <f t="shared" si="362"/>
        <v>0</v>
      </c>
      <c r="BK107" s="334">
        <f t="shared" si="362"/>
        <v>0</v>
      </c>
      <c r="BL107" s="25"/>
      <c r="BM107" s="85"/>
      <c r="BN107" s="86"/>
      <c r="BO107" s="87"/>
      <c r="BP107" s="87"/>
      <c r="BQ107" s="87"/>
    </row>
    <row r="108" spans="1:69" ht="12.75" customHeight="1" outlineLevel="2" x14ac:dyDescent="0.25">
      <c r="A108" s="23"/>
      <c r="B108" s="126" t="s">
        <v>177</v>
      </c>
      <c r="C108" s="157"/>
      <c r="D108" s="372">
        <v>100000</v>
      </c>
      <c r="E108" s="318">
        <v>200000</v>
      </c>
      <c r="F108" s="318">
        <v>200000</v>
      </c>
      <c r="G108" s="318"/>
      <c r="H108" s="318"/>
      <c r="I108" s="318"/>
      <c r="J108" s="318"/>
      <c r="K108" s="318"/>
      <c r="L108" s="318"/>
      <c r="M108" s="318"/>
      <c r="N108" s="318"/>
      <c r="O108" s="318"/>
      <c r="P108" s="372">
        <v>5500000</v>
      </c>
      <c r="Q108" s="315"/>
      <c r="R108" s="416"/>
      <c r="S108" s="416"/>
      <c r="T108" s="416"/>
      <c r="U108" s="416"/>
      <c r="V108" s="416"/>
      <c r="W108" s="416"/>
      <c r="X108" s="416"/>
      <c r="Y108" s="416"/>
      <c r="Z108" s="416"/>
      <c r="AA108" s="416"/>
      <c r="AB108" s="422"/>
      <c r="AC108" s="416"/>
      <c r="AD108" s="416"/>
      <c r="AE108" s="416"/>
      <c r="AF108" s="416"/>
      <c r="AG108" s="416"/>
      <c r="AH108" s="416"/>
      <c r="AI108" s="416"/>
      <c r="AJ108" s="416"/>
      <c r="AK108" s="416"/>
      <c r="AL108" s="416"/>
      <c r="AM108" s="416"/>
      <c r="AN108" s="422"/>
      <c r="AO108" s="416"/>
      <c r="AP108" s="416"/>
      <c r="AQ108" s="416"/>
      <c r="AR108" s="416"/>
      <c r="AS108" s="416"/>
      <c r="AT108" s="416"/>
      <c r="AU108" s="416"/>
      <c r="AV108" s="416"/>
      <c r="AW108" s="416"/>
      <c r="AX108" s="416"/>
      <c r="AY108" s="416"/>
      <c r="AZ108" s="422"/>
      <c r="BA108" s="416"/>
      <c r="BB108" s="416"/>
      <c r="BC108" s="416"/>
      <c r="BD108" s="416"/>
      <c r="BE108" s="416"/>
      <c r="BF108" s="416"/>
      <c r="BG108" s="416"/>
      <c r="BH108" s="416"/>
      <c r="BI108" s="416"/>
      <c r="BJ108" s="416"/>
      <c r="BK108" s="159"/>
      <c r="BL108" s="25"/>
      <c r="BM108" s="85"/>
      <c r="BN108" s="86"/>
      <c r="BO108" s="87"/>
      <c r="BP108" s="87"/>
      <c r="BQ108" s="87"/>
    </row>
    <row r="109" spans="1:69" ht="12.75" customHeight="1" outlineLevel="2" x14ac:dyDescent="0.25">
      <c r="A109" s="23"/>
      <c r="B109" s="160" t="s">
        <v>52</v>
      </c>
      <c r="C109" s="160"/>
      <c r="D109" s="389"/>
      <c r="E109" s="335"/>
      <c r="F109" s="335"/>
      <c r="G109" s="335">
        <v>500000</v>
      </c>
      <c r="H109" s="335"/>
      <c r="I109" s="335"/>
      <c r="J109" s="335"/>
      <c r="K109" s="335"/>
      <c r="L109" s="335"/>
      <c r="M109" s="335"/>
      <c r="N109" s="335"/>
      <c r="O109" s="335"/>
      <c r="P109" s="389"/>
      <c r="Q109" s="335"/>
      <c r="R109" s="335"/>
      <c r="S109" s="335"/>
      <c r="T109" s="335">
        <v>5500000</v>
      </c>
      <c r="U109" s="335"/>
      <c r="V109" s="335"/>
      <c r="W109" s="335"/>
      <c r="X109" s="335"/>
      <c r="Y109" s="335"/>
      <c r="Z109" s="335"/>
      <c r="AA109" s="335"/>
      <c r="AB109" s="389"/>
      <c r="AC109" s="335"/>
      <c r="AD109" s="335"/>
      <c r="AE109" s="335"/>
      <c r="AF109" s="335"/>
      <c r="AG109" s="335"/>
      <c r="AH109" s="335"/>
      <c r="AI109" s="335"/>
      <c r="AJ109" s="335"/>
      <c r="AK109" s="335"/>
      <c r="AL109" s="335"/>
      <c r="AM109" s="335"/>
      <c r="AN109" s="389"/>
      <c r="AO109" s="335"/>
      <c r="AP109" s="335"/>
      <c r="AQ109" s="335"/>
      <c r="AR109" s="335"/>
      <c r="AS109" s="335"/>
      <c r="AT109" s="335"/>
      <c r="AU109" s="335"/>
      <c r="AV109" s="335"/>
      <c r="AW109" s="335"/>
      <c r="AX109" s="335"/>
      <c r="AY109" s="335"/>
      <c r="AZ109" s="389"/>
      <c r="BA109" s="335"/>
      <c r="BB109" s="335"/>
      <c r="BC109" s="335"/>
      <c r="BD109" s="335"/>
      <c r="BE109" s="335"/>
      <c r="BF109" s="335"/>
      <c r="BG109" s="335"/>
      <c r="BH109" s="335"/>
      <c r="BI109" s="335"/>
      <c r="BJ109" s="335"/>
      <c r="BK109" s="164"/>
      <c r="BL109" s="72">
        <f>SUM(E109:P109)</f>
        <v>500000</v>
      </c>
      <c r="BM109" s="85">
        <f>SUM(Q109:AB109)</f>
        <v>5500000</v>
      </c>
      <c r="BN109" s="86">
        <f>SUM(AC109:AS109)</f>
        <v>0</v>
      </c>
      <c r="BO109" s="87"/>
      <c r="BP109" s="87"/>
      <c r="BQ109" s="87"/>
    </row>
    <row r="110" spans="1:69" ht="12.75" customHeight="1" outlineLevel="2" x14ac:dyDescent="0.25">
      <c r="A110" s="23"/>
      <c r="B110" s="126" t="s">
        <v>53</v>
      </c>
      <c r="C110" s="161"/>
      <c r="D110" s="388">
        <f t="shared" ref="D110:F110" si="363">D107+D108+D109</f>
        <v>100000</v>
      </c>
      <c r="E110" s="334">
        <f t="shared" si="363"/>
        <v>300000</v>
      </c>
      <c r="F110" s="334">
        <f t="shared" si="363"/>
        <v>500000</v>
      </c>
      <c r="G110" s="334">
        <f>G107+G108-G109</f>
        <v>0</v>
      </c>
      <c r="H110" s="334">
        <f t="shared" ref="H110:BK110" si="364">H107+H108-H109</f>
        <v>0</v>
      </c>
      <c r="I110" s="334">
        <f t="shared" si="364"/>
        <v>0</v>
      </c>
      <c r="J110" s="334">
        <f t="shared" si="364"/>
        <v>0</v>
      </c>
      <c r="K110" s="334">
        <f t="shared" si="364"/>
        <v>0</v>
      </c>
      <c r="L110" s="334">
        <f t="shared" si="364"/>
        <v>0</v>
      </c>
      <c r="M110" s="334">
        <f t="shared" si="364"/>
        <v>0</v>
      </c>
      <c r="N110" s="334">
        <f t="shared" si="364"/>
        <v>0</v>
      </c>
      <c r="O110" s="334">
        <f t="shared" si="364"/>
        <v>0</v>
      </c>
      <c r="P110" s="388">
        <f t="shared" si="364"/>
        <v>5500000</v>
      </c>
      <c r="Q110" s="334">
        <f t="shared" si="364"/>
        <v>5500000</v>
      </c>
      <c r="R110" s="334">
        <f t="shared" si="364"/>
        <v>5500000</v>
      </c>
      <c r="S110" s="334">
        <f t="shared" si="364"/>
        <v>5500000</v>
      </c>
      <c r="T110" s="334">
        <f t="shared" si="364"/>
        <v>0</v>
      </c>
      <c r="U110" s="334">
        <f t="shared" si="364"/>
        <v>0</v>
      </c>
      <c r="V110" s="334">
        <f t="shared" si="364"/>
        <v>0</v>
      </c>
      <c r="W110" s="334">
        <f t="shared" si="364"/>
        <v>0</v>
      </c>
      <c r="X110" s="334">
        <f t="shared" si="364"/>
        <v>0</v>
      </c>
      <c r="Y110" s="334">
        <f t="shared" si="364"/>
        <v>0</v>
      </c>
      <c r="Z110" s="334">
        <f t="shared" si="364"/>
        <v>0</v>
      </c>
      <c r="AA110" s="334">
        <f t="shared" si="364"/>
        <v>0</v>
      </c>
      <c r="AB110" s="388">
        <f t="shared" si="364"/>
        <v>0</v>
      </c>
      <c r="AC110" s="334">
        <f t="shared" si="364"/>
        <v>0</v>
      </c>
      <c r="AD110" s="334">
        <f t="shared" si="364"/>
        <v>0</v>
      </c>
      <c r="AE110" s="334">
        <f t="shared" si="364"/>
        <v>0</v>
      </c>
      <c r="AF110" s="334">
        <f t="shared" si="364"/>
        <v>0</v>
      </c>
      <c r="AG110" s="334">
        <f t="shared" si="364"/>
        <v>0</v>
      </c>
      <c r="AH110" s="334">
        <f t="shared" si="364"/>
        <v>0</v>
      </c>
      <c r="AI110" s="334">
        <f t="shared" si="364"/>
        <v>0</v>
      </c>
      <c r="AJ110" s="334">
        <f t="shared" si="364"/>
        <v>0</v>
      </c>
      <c r="AK110" s="334">
        <f t="shared" si="364"/>
        <v>0</v>
      </c>
      <c r="AL110" s="334">
        <f t="shared" si="364"/>
        <v>0</v>
      </c>
      <c r="AM110" s="334">
        <f t="shared" si="364"/>
        <v>0</v>
      </c>
      <c r="AN110" s="388">
        <f t="shared" si="364"/>
        <v>0</v>
      </c>
      <c r="AO110" s="334">
        <f t="shared" si="364"/>
        <v>0</v>
      </c>
      <c r="AP110" s="334">
        <f t="shared" si="364"/>
        <v>0</v>
      </c>
      <c r="AQ110" s="334">
        <f t="shared" si="364"/>
        <v>0</v>
      </c>
      <c r="AR110" s="334">
        <f t="shared" si="364"/>
        <v>0</v>
      </c>
      <c r="AS110" s="334">
        <f t="shared" si="364"/>
        <v>0</v>
      </c>
      <c r="AT110" s="334">
        <f t="shared" si="364"/>
        <v>0</v>
      </c>
      <c r="AU110" s="334">
        <f t="shared" si="364"/>
        <v>0</v>
      </c>
      <c r="AV110" s="334">
        <f t="shared" si="364"/>
        <v>0</v>
      </c>
      <c r="AW110" s="334">
        <f t="shared" si="364"/>
        <v>0</v>
      </c>
      <c r="AX110" s="334">
        <f t="shared" si="364"/>
        <v>0</v>
      </c>
      <c r="AY110" s="334">
        <f t="shared" si="364"/>
        <v>0</v>
      </c>
      <c r="AZ110" s="388">
        <f t="shared" si="364"/>
        <v>0</v>
      </c>
      <c r="BA110" s="334">
        <f t="shared" si="364"/>
        <v>0</v>
      </c>
      <c r="BB110" s="334">
        <f t="shared" si="364"/>
        <v>0</v>
      </c>
      <c r="BC110" s="334">
        <f t="shared" si="364"/>
        <v>0</v>
      </c>
      <c r="BD110" s="334">
        <f t="shared" si="364"/>
        <v>0</v>
      </c>
      <c r="BE110" s="334">
        <f t="shared" si="364"/>
        <v>0</v>
      </c>
      <c r="BF110" s="334">
        <f t="shared" si="364"/>
        <v>0</v>
      </c>
      <c r="BG110" s="334">
        <f t="shared" si="364"/>
        <v>0</v>
      </c>
      <c r="BH110" s="334">
        <f t="shared" si="364"/>
        <v>0</v>
      </c>
      <c r="BI110" s="334">
        <f t="shared" si="364"/>
        <v>0</v>
      </c>
      <c r="BJ110" s="334">
        <f t="shared" si="364"/>
        <v>0</v>
      </c>
      <c r="BK110" s="334">
        <f t="shared" si="364"/>
        <v>0</v>
      </c>
      <c r="BL110" s="25"/>
      <c r="BM110" s="85"/>
      <c r="BN110" s="86"/>
      <c r="BO110" s="87"/>
      <c r="BP110" s="87"/>
      <c r="BQ110" s="87"/>
    </row>
    <row r="111" spans="1:69" ht="12.75" customHeight="1" outlineLevel="2" x14ac:dyDescent="0.25">
      <c r="A111" s="23"/>
      <c r="B111" s="126"/>
      <c r="C111" s="161"/>
      <c r="D111" s="388"/>
      <c r="E111" s="334"/>
      <c r="F111" s="334"/>
      <c r="G111" s="334"/>
      <c r="H111" s="334"/>
      <c r="I111" s="334"/>
      <c r="J111" s="334"/>
      <c r="K111" s="334"/>
      <c r="L111" s="334"/>
      <c r="M111" s="334"/>
      <c r="N111" s="334"/>
      <c r="O111" s="334"/>
      <c r="P111" s="388"/>
      <c r="Q111" s="334"/>
      <c r="R111" s="334"/>
      <c r="S111" s="334"/>
      <c r="T111" s="334"/>
      <c r="U111" s="334"/>
      <c r="V111" s="334"/>
      <c r="W111" s="334"/>
      <c r="X111" s="334"/>
      <c r="Y111" s="334"/>
      <c r="Z111" s="334"/>
      <c r="AA111" s="334"/>
      <c r="AB111" s="388"/>
      <c r="AC111" s="334"/>
      <c r="AD111" s="334"/>
      <c r="AE111" s="334"/>
      <c r="AF111" s="334"/>
      <c r="AG111" s="334"/>
      <c r="AH111" s="334"/>
      <c r="AI111" s="334"/>
      <c r="AJ111" s="334"/>
      <c r="AK111" s="334"/>
      <c r="AL111" s="334"/>
      <c r="AM111" s="334"/>
      <c r="AN111" s="388"/>
      <c r="AO111" s="334"/>
      <c r="AP111" s="334"/>
      <c r="AQ111" s="334"/>
      <c r="AR111" s="334"/>
      <c r="AS111" s="334"/>
      <c r="AT111" s="334"/>
      <c r="AU111" s="334"/>
      <c r="AV111" s="334"/>
      <c r="AW111" s="334"/>
      <c r="AX111" s="334"/>
      <c r="AY111" s="334"/>
      <c r="AZ111" s="388"/>
      <c r="BA111" s="334"/>
      <c r="BB111" s="334"/>
      <c r="BC111" s="334"/>
      <c r="BD111" s="334"/>
      <c r="BE111" s="334"/>
      <c r="BF111" s="334"/>
      <c r="BG111" s="334"/>
      <c r="BH111" s="334"/>
      <c r="BI111" s="334"/>
      <c r="BJ111" s="334"/>
      <c r="BK111" s="162"/>
      <c r="BL111" s="25"/>
      <c r="BM111" s="85"/>
      <c r="BN111" s="86"/>
      <c r="BO111" s="87"/>
      <c r="BP111" s="87"/>
      <c r="BQ111" s="87"/>
    </row>
    <row r="112" spans="1:69" ht="12.75" customHeight="1" outlineLevel="2" x14ac:dyDescent="0.25">
      <c r="A112" s="23"/>
      <c r="B112" s="126" t="s">
        <v>54</v>
      </c>
      <c r="C112" s="163">
        <v>0.18</v>
      </c>
      <c r="D112" s="388">
        <f>-D107*$C$112/12</f>
        <v>0</v>
      </c>
      <c r="E112" s="334">
        <f t="shared" ref="E112:BK112" si="365">E107*$C$112/12</f>
        <v>1500</v>
      </c>
      <c r="F112" s="334">
        <f t="shared" si="365"/>
        <v>4500</v>
      </c>
      <c r="G112" s="334">
        <f t="shared" si="365"/>
        <v>7500</v>
      </c>
      <c r="H112" s="334">
        <f t="shared" si="365"/>
        <v>0</v>
      </c>
      <c r="I112" s="334">
        <f t="shared" si="365"/>
        <v>0</v>
      </c>
      <c r="J112" s="334">
        <f t="shared" si="365"/>
        <v>0</v>
      </c>
      <c r="K112" s="334">
        <f t="shared" si="365"/>
        <v>0</v>
      </c>
      <c r="L112" s="334">
        <f t="shared" si="365"/>
        <v>0</v>
      </c>
      <c r="M112" s="334">
        <f t="shared" si="365"/>
        <v>0</v>
      </c>
      <c r="N112" s="334">
        <f t="shared" si="365"/>
        <v>0</v>
      </c>
      <c r="O112" s="334">
        <f t="shared" si="365"/>
        <v>0</v>
      </c>
      <c r="P112" s="388">
        <f t="shared" si="365"/>
        <v>0</v>
      </c>
      <c r="Q112" s="334">
        <f t="shared" si="365"/>
        <v>82500</v>
      </c>
      <c r="R112" s="334">
        <f t="shared" si="365"/>
        <v>82500</v>
      </c>
      <c r="S112" s="334">
        <f t="shared" si="365"/>
        <v>82500</v>
      </c>
      <c r="T112" s="334">
        <f t="shared" si="365"/>
        <v>82500</v>
      </c>
      <c r="U112" s="334">
        <f t="shared" si="365"/>
        <v>0</v>
      </c>
      <c r="V112" s="334">
        <f t="shared" si="365"/>
        <v>0</v>
      </c>
      <c r="W112" s="334">
        <f t="shared" si="365"/>
        <v>0</v>
      </c>
      <c r="X112" s="334">
        <f t="shared" si="365"/>
        <v>0</v>
      </c>
      <c r="Y112" s="334">
        <f t="shared" si="365"/>
        <v>0</v>
      </c>
      <c r="Z112" s="334">
        <f t="shared" si="365"/>
        <v>0</v>
      </c>
      <c r="AA112" s="334">
        <f t="shared" si="365"/>
        <v>0</v>
      </c>
      <c r="AB112" s="388">
        <f t="shared" si="365"/>
        <v>0</v>
      </c>
      <c r="AC112" s="334">
        <f t="shared" si="365"/>
        <v>0</v>
      </c>
      <c r="AD112" s="334">
        <f t="shared" si="365"/>
        <v>0</v>
      </c>
      <c r="AE112" s="334">
        <f t="shared" si="365"/>
        <v>0</v>
      </c>
      <c r="AF112" s="334">
        <f t="shared" si="365"/>
        <v>0</v>
      </c>
      <c r="AG112" s="334">
        <f t="shared" si="365"/>
        <v>0</v>
      </c>
      <c r="AH112" s="334">
        <f t="shared" si="365"/>
        <v>0</v>
      </c>
      <c r="AI112" s="334">
        <f t="shared" si="365"/>
        <v>0</v>
      </c>
      <c r="AJ112" s="334">
        <f t="shared" si="365"/>
        <v>0</v>
      </c>
      <c r="AK112" s="334">
        <f t="shared" si="365"/>
        <v>0</v>
      </c>
      <c r="AL112" s="334">
        <f t="shared" si="365"/>
        <v>0</v>
      </c>
      <c r="AM112" s="334">
        <f t="shared" si="365"/>
        <v>0</v>
      </c>
      <c r="AN112" s="388">
        <f t="shared" si="365"/>
        <v>0</v>
      </c>
      <c r="AO112" s="334">
        <f t="shared" si="365"/>
        <v>0</v>
      </c>
      <c r="AP112" s="334">
        <f t="shared" si="365"/>
        <v>0</v>
      </c>
      <c r="AQ112" s="334">
        <f t="shared" si="365"/>
        <v>0</v>
      </c>
      <c r="AR112" s="334">
        <f t="shared" si="365"/>
        <v>0</v>
      </c>
      <c r="AS112" s="334">
        <f t="shared" si="365"/>
        <v>0</v>
      </c>
      <c r="AT112" s="334">
        <f t="shared" si="365"/>
        <v>0</v>
      </c>
      <c r="AU112" s="334">
        <f t="shared" si="365"/>
        <v>0</v>
      </c>
      <c r="AV112" s="334">
        <f t="shared" si="365"/>
        <v>0</v>
      </c>
      <c r="AW112" s="334">
        <f t="shared" si="365"/>
        <v>0</v>
      </c>
      <c r="AX112" s="334">
        <f t="shared" si="365"/>
        <v>0</v>
      </c>
      <c r="AY112" s="334">
        <f t="shared" si="365"/>
        <v>0</v>
      </c>
      <c r="AZ112" s="388">
        <f t="shared" si="365"/>
        <v>0</v>
      </c>
      <c r="BA112" s="334">
        <f t="shared" si="365"/>
        <v>0</v>
      </c>
      <c r="BB112" s="334">
        <f t="shared" si="365"/>
        <v>0</v>
      </c>
      <c r="BC112" s="334">
        <f t="shared" si="365"/>
        <v>0</v>
      </c>
      <c r="BD112" s="334">
        <f t="shared" si="365"/>
        <v>0</v>
      </c>
      <c r="BE112" s="334">
        <f t="shared" si="365"/>
        <v>0</v>
      </c>
      <c r="BF112" s="334">
        <f t="shared" si="365"/>
        <v>0</v>
      </c>
      <c r="BG112" s="334">
        <f t="shared" si="365"/>
        <v>0</v>
      </c>
      <c r="BH112" s="334">
        <f t="shared" si="365"/>
        <v>0</v>
      </c>
      <c r="BI112" s="334">
        <f t="shared" si="365"/>
        <v>0</v>
      </c>
      <c r="BJ112" s="334">
        <f t="shared" si="365"/>
        <v>0</v>
      </c>
      <c r="BK112" s="334">
        <f t="shared" si="365"/>
        <v>0</v>
      </c>
      <c r="BL112" s="25"/>
      <c r="BM112" s="85"/>
      <c r="BN112" s="86"/>
      <c r="BO112" s="87"/>
      <c r="BP112" s="87"/>
      <c r="BQ112" s="87"/>
    </row>
    <row r="113" spans="1:69" ht="12.75" customHeight="1" outlineLevel="2" x14ac:dyDescent="0.25">
      <c r="A113" s="23"/>
      <c r="B113" s="160" t="s">
        <v>55</v>
      </c>
      <c r="C113" s="160"/>
      <c r="D113" s="389">
        <f t="shared" ref="D113:F113" si="366">D112</f>
        <v>0</v>
      </c>
      <c r="E113" s="335">
        <f t="shared" si="366"/>
        <v>1500</v>
      </c>
      <c r="F113" s="335">
        <f t="shared" si="366"/>
        <v>4500</v>
      </c>
      <c r="G113" s="335">
        <f>G112</f>
        <v>7500</v>
      </c>
      <c r="H113" s="335">
        <f t="shared" ref="H113:BK113" si="367">H112</f>
        <v>0</v>
      </c>
      <c r="I113" s="335">
        <f t="shared" si="367"/>
        <v>0</v>
      </c>
      <c r="J113" s="335">
        <f t="shared" si="367"/>
        <v>0</v>
      </c>
      <c r="K113" s="335">
        <f t="shared" si="367"/>
        <v>0</v>
      </c>
      <c r="L113" s="335">
        <f t="shared" si="367"/>
        <v>0</v>
      </c>
      <c r="M113" s="335">
        <f t="shared" si="367"/>
        <v>0</v>
      </c>
      <c r="N113" s="335">
        <f t="shared" si="367"/>
        <v>0</v>
      </c>
      <c r="O113" s="335">
        <f t="shared" si="367"/>
        <v>0</v>
      </c>
      <c r="P113" s="389">
        <f t="shared" si="367"/>
        <v>0</v>
      </c>
      <c r="Q113" s="335">
        <f t="shared" si="367"/>
        <v>82500</v>
      </c>
      <c r="R113" s="335">
        <f t="shared" si="367"/>
        <v>82500</v>
      </c>
      <c r="S113" s="335">
        <f t="shared" si="367"/>
        <v>82500</v>
      </c>
      <c r="T113" s="335">
        <f t="shared" si="367"/>
        <v>82500</v>
      </c>
      <c r="U113" s="335">
        <f t="shared" si="367"/>
        <v>0</v>
      </c>
      <c r="V113" s="335">
        <f t="shared" si="367"/>
        <v>0</v>
      </c>
      <c r="W113" s="335">
        <f t="shared" si="367"/>
        <v>0</v>
      </c>
      <c r="X113" s="335">
        <f t="shared" si="367"/>
        <v>0</v>
      </c>
      <c r="Y113" s="335">
        <f t="shared" si="367"/>
        <v>0</v>
      </c>
      <c r="Z113" s="335">
        <f t="shared" si="367"/>
        <v>0</v>
      </c>
      <c r="AA113" s="335">
        <f t="shared" si="367"/>
        <v>0</v>
      </c>
      <c r="AB113" s="389">
        <f t="shared" si="367"/>
        <v>0</v>
      </c>
      <c r="AC113" s="335">
        <f t="shared" si="367"/>
        <v>0</v>
      </c>
      <c r="AD113" s="335">
        <f t="shared" si="367"/>
        <v>0</v>
      </c>
      <c r="AE113" s="335">
        <f t="shared" si="367"/>
        <v>0</v>
      </c>
      <c r="AF113" s="335">
        <f t="shared" si="367"/>
        <v>0</v>
      </c>
      <c r="AG113" s="335">
        <f t="shared" si="367"/>
        <v>0</v>
      </c>
      <c r="AH113" s="335">
        <f t="shared" si="367"/>
        <v>0</v>
      </c>
      <c r="AI113" s="335">
        <f t="shared" si="367"/>
        <v>0</v>
      </c>
      <c r="AJ113" s="335">
        <f t="shared" si="367"/>
        <v>0</v>
      </c>
      <c r="AK113" s="335">
        <f t="shared" si="367"/>
        <v>0</v>
      </c>
      <c r="AL113" s="335">
        <f t="shared" si="367"/>
        <v>0</v>
      </c>
      <c r="AM113" s="335">
        <f t="shared" si="367"/>
        <v>0</v>
      </c>
      <c r="AN113" s="389">
        <f t="shared" si="367"/>
        <v>0</v>
      </c>
      <c r="AO113" s="335">
        <f t="shared" si="367"/>
        <v>0</v>
      </c>
      <c r="AP113" s="335">
        <f t="shared" si="367"/>
        <v>0</v>
      </c>
      <c r="AQ113" s="335">
        <f t="shared" si="367"/>
        <v>0</v>
      </c>
      <c r="AR113" s="335">
        <f t="shared" si="367"/>
        <v>0</v>
      </c>
      <c r="AS113" s="335">
        <f t="shared" si="367"/>
        <v>0</v>
      </c>
      <c r="AT113" s="335">
        <f t="shared" si="367"/>
        <v>0</v>
      </c>
      <c r="AU113" s="335">
        <f t="shared" si="367"/>
        <v>0</v>
      </c>
      <c r="AV113" s="335">
        <f t="shared" si="367"/>
        <v>0</v>
      </c>
      <c r="AW113" s="335">
        <f t="shared" si="367"/>
        <v>0</v>
      </c>
      <c r="AX113" s="335">
        <f t="shared" si="367"/>
        <v>0</v>
      </c>
      <c r="AY113" s="335">
        <f t="shared" si="367"/>
        <v>0</v>
      </c>
      <c r="AZ113" s="389">
        <f t="shared" si="367"/>
        <v>0</v>
      </c>
      <c r="BA113" s="335">
        <f t="shared" si="367"/>
        <v>0</v>
      </c>
      <c r="BB113" s="335">
        <f t="shared" si="367"/>
        <v>0</v>
      </c>
      <c r="BC113" s="335">
        <f t="shared" si="367"/>
        <v>0</v>
      </c>
      <c r="BD113" s="335">
        <f t="shared" si="367"/>
        <v>0</v>
      </c>
      <c r="BE113" s="335">
        <f t="shared" si="367"/>
        <v>0</v>
      </c>
      <c r="BF113" s="335">
        <f t="shared" si="367"/>
        <v>0</v>
      </c>
      <c r="BG113" s="335">
        <f t="shared" si="367"/>
        <v>0</v>
      </c>
      <c r="BH113" s="335">
        <f t="shared" si="367"/>
        <v>0</v>
      </c>
      <c r="BI113" s="335">
        <f t="shared" si="367"/>
        <v>0</v>
      </c>
      <c r="BJ113" s="335">
        <f t="shared" si="367"/>
        <v>0</v>
      </c>
      <c r="BK113" s="335">
        <f t="shared" si="367"/>
        <v>0</v>
      </c>
      <c r="BL113" s="25"/>
      <c r="BM113" s="85"/>
      <c r="BN113" s="86"/>
      <c r="BO113" s="87"/>
      <c r="BP113" s="87"/>
      <c r="BQ113" s="87"/>
    </row>
    <row r="114" spans="1:69" ht="12.75" customHeight="1" outlineLevel="2" x14ac:dyDescent="0.25">
      <c r="A114" s="23"/>
      <c r="B114" s="126" t="s">
        <v>53</v>
      </c>
      <c r="C114" s="165">
        <f>C108</f>
        <v>0</v>
      </c>
      <c r="D114" s="390">
        <f>D112+D113</f>
        <v>0</v>
      </c>
      <c r="E114" s="336">
        <f>D114+E112-E113</f>
        <v>0</v>
      </c>
      <c r="F114" s="336">
        <f t="shared" ref="F114:BK114" si="368">E114+F112-F113</f>
        <v>0</v>
      </c>
      <c r="G114" s="336">
        <f t="shared" si="368"/>
        <v>0</v>
      </c>
      <c r="H114" s="336">
        <f t="shared" si="368"/>
        <v>0</v>
      </c>
      <c r="I114" s="336">
        <f t="shared" si="368"/>
        <v>0</v>
      </c>
      <c r="J114" s="336">
        <f t="shared" si="368"/>
        <v>0</v>
      </c>
      <c r="K114" s="336">
        <f t="shared" si="368"/>
        <v>0</v>
      </c>
      <c r="L114" s="336">
        <f t="shared" si="368"/>
        <v>0</v>
      </c>
      <c r="M114" s="336">
        <f t="shared" si="368"/>
        <v>0</v>
      </c>
      <c r="N114" s="336">
        <f t="shared" si="368"/>
        <v>0</v>
      </c>
      <c r="O114" s="336">
        <f t="shared" si="368"/>
        <v>0</v>
      </c>
      <c r="P114" s="390">
        <f t="shared" si="368"/>
        <v>0</v>
      </c>
      <c r="Q114" s="336">
        <f t="shared" si="368"/>
        <v>0</v>
      </c>
      <c r="R114" s="336">
        <f t="shared" si="368"/>
        <v>0</v>
      </c>
      <c r="S114" s="336">
        <f t="shared" si="368"/>
        <v>0</v>
      </c>
      <c r="T114" s="336">
        <f t="shared" si="368"/>
        <v>0</v>
      </c>
      <c r="U114" s="336">
        <f t="shared" si="368"/>
        <v>0</v>
      </c>
      <c r="V114" s="336">
        <f t="shared" si="368"/>
        <v>0</v>
      </c>
      <c r="W114" s="336">
        <f t="shared" si="368"/>
        <v>0</v>
      </c>
      <c r="X114" s="336">
        <f t="shared" si="368"/>
        <v>0</v>
      </c>
      <c r="Y114" s="336">
        <f t="shared" si="368"/>
        <v>0</v>
      </c>
      <c r="Z114" s="336">
        <f t="shared" si="368"/>
        <v>0</v>
      </c>
      <c r="AA114" s="336">
        <f t="shared" si="368"/>
        <v>0</v>
      </c>
      <c r="AB114" s="390">
        <f t="shared" si="368"/>
        <v>0</v>
      </c>
      <c r="AC114" s="336">
        <f t="shared" si="368"/>
        <v>0</v>
      </c>
      <c r="AD114" s="336">
        <f t="shared" si="368"/>
        <v>0</v>
      </c>
      <c r="AE114" s="336">
        <f t="shared" si="368"/>
        <v>0</v>
      </c>
      <c r="AF114" s="336">
        <f t="shared" si="368"/>
        <v>0</v>
      </c>
      <c r="AG114" s="336">
        <f t="shared" si="368"/>
        <v>0</v>
      </c>
      <c r="AH114" s="336">
        <f t="shared" si="368"/>
        <v>0</v>
      </c>
      <c r="AI114" s="336">
        <f t="shared" si="368"/>
        <v>0</v>
      </c>
      <c r="AJ114" s="336">
        <f t="shared" si="368"/>
        <v>0</v>
      </c>
      <c r="AK114" s="336">
        <f t="shared" si="368"/>
        <v>0</v>
      </c>
      <c r="AL114" s="336">
        <f t="shared" si="368"/>
        <v>0</v>
      </c>
      <c r="AM114" s="336">
        <f t="shared" si="368"/>
        <v>0</v>
      </c>
      <c r="AN114" s="390">
        <f t="shared" si="368"/>
        <v>0</v>
      </c>
      <c r="AO114" s="336">
        <f t="shared" si="368"/>
        <v>0</v>
      </c>
      <c r="AP114" s="336">
        <f t="shared" si="368"/>
        <v>0</v>
      </c>
      <c r="AQ114" s="336">
        <f t="shared" si="368"/>
        <v>0</v>
      </c>
      <c r="AR114" s="336">
        <f t="shared" si="368"/>
        <v>0</v>
      </c>
      <c r="AS114" s="336">
        <f t="shared" si="368"/>
        <v>0</v>
      </c>
      <c r="AT114" s="336">
        <f t="shared" si="368"/>
        <v>0</v>
      </c>
      <c r="AU114" s="336">
        <f t="shared" si="368"/>
        <v>0</v>
      </c>
      <c r="AV114" s="336">
        <f t="shared" si="368"/>
        <v>0</v>
      </c>
      <c r="AW114" s="336">
        <f t="shared" si="368"/>
        <v>0</v>
      </c>
      <c r="AX114" s="336">
        <f t="shared" si="368"/>
        <v>0</v>
      </c>
      <c r="AY114" s="336">
        <f t="shared" si="368"/>
        <v>0</v>
      </c>
      <c r="AZ114" s="390">
        <f t="shared" si="368"/>
        <v>0</v>
      </c>
      <c r="BA114" s="336">
        <f t="shared" si="368"/>
        <v>0</v>
      </c>
      <c r="BB114" s="336">
        <f t="shared" si="368"/>
        <v>0</v>
      </c>
      <c r="BC114" s="336">
        <f t="shared" si="368"/>
        <v>0</v>
      </c>
      <c r="BD114" s="336">
        <f t="shared" si="368"/>
        <v>0</v>
      </c>
      <c r="BE114" s="336">
        <f t="shared" si="368"/>
        <v>0</v>
      </c>
      <c r="BF114" s="336">
        <f t="shared" si="368"/>
        <v>0</v>
      </c>
      <c r="BG114" s="336">
        <f t="shared" si="368"/>
        <v>0</v>
      </c>
      <c r="BH114" s="336">
        <f t="shared" si="368"/>
        <v>0</v>
      </c>
      <c r="BI114" s="336">
        <f t="shared" si="368"/>
        <v>0</v>
      </c>
      <c r="BJ114" s="336">
        <f t="shared" si="368"/>
        <v>0</v>
      </c>
      <c r="BK114" s="336">
        <f t="shared" si="368"/>
        <v>0</v>
      </c>
      <c r="BL114" s="72">
        <f>P114</f>
        <v>0</v>
      </c>
      <c r="BM114" s="85">
        <f>AB114</f>
        <v>0</v>
      </c>
      <c r="BN114" s="86">
        <f>AS114</f>
        <v>0</v>
      </c>
      <c r="BO114" s="87"/>
      <c r="BP114" s="87"/>
      <c r="BQ114" s="87"/>
    </row>
    <row r="115" spans="1:69" ht="12.75" customHeight="1" outlineLevel="1" x14ac:dyDescent="0.25">
      <c r="A115" s="23"/>
      <c r="B115" s="126"/>
      <c r="C115" s="5"/>
      <c r="D115" s="387"/>
      <c r="E115" s="304"/>
      <c r="F115" s="304"/>
      <c r="G115" s="304"/>
      <c r="H115" s="304"/>
      <c r="I115" s="304"/>
      <c r="J115" s="304"/>
      <c r="K115" s="304"/>
      <c r="L115" s="304"/>
      <c r="M115" s="304"/>
      <c r="N115" s="304"/>
      <c r="O115" s="304"/>
      <c r="P115" s="387"/>
      <c r="Q115" s="304"/>
      <c r="R115" s="304"/>
      <c r="S115" s="304"/>
      <c r="T115" s="304"/>
      <c r="U115" s="304"/>
      <c r="V115" s="304"/>
      <c r="W115" s="304"/>
      <c r="X115" s="304"/>
      <c r="Y115" s="304"/>
      <c r="Z115" s="304"/>
      <c r="AA115" s="304"/>
      <c r="AB115" s="387"/>
      <c r="AC115" s="304"/>
      <c r="AD115" s="304"/>
      <c r="AE115" s="304"/>
      <c r="AF115" s="304"/>
      <c r="AG115" s="304"/>
      <c r="AH115" s="304"/>
      <c r="AI115" s="304"/>
      <c r="AJ115" s="304"/>
      <c r="AK115" s="304"/>
      <c r="AL115" s="304"/>
      <c r="AM115" s="304"/>
      <c r="AN115" s="387"/>
      <c r="AO115" s="304"/>
      <c r="AP115" s="304"/>
      <c r="AQ115" s="304"/>
      <c r="AR115" s="304"/>
      <c r="AS115" s="304"/>
      <c r="AT115" s="304"/>
      <c r="AU115" s="304"/>
      <c r="AV115" s="304"/>
      <c r="AW115" s="304"/>
      <c r="AX115" s="304"/>
      <c r="AY115" s="304"/>
      <c r="AZ115" s="387"/>
      <c r="BA115" s="304"/>
      <c r="BB115" s="304"/>
      <c r="BC115" s="304"/>
      <c r="BD115" s="304"/>
      <c r="BE115" s="304"/>
      <c r="BF115" s="304"/>
      <c r="BG115" s="304"/>
      <c r="BH115" s="304"/>
      <c r="BI115" s="304"/>
      <c r="BJ115" s="304"/>
      <c r="BK115" s="97"/>
      <c r="BL115" s="25"/>
      <c r="BM115" s="85"/>
      <c r="BN115" s="86"/>
      <c r="BO115" s="87"/>
      <c r="BP115" s="87"/>
      <c r="BQ115" s="87"/>
    </row>
    <row r="116" spans="1:69" ht="12.75" customHeight="1" outlineLevel="1" x14ac:dyDescent="0.25">
      <c r="A116" s="23"/>
      <c r="B116" s="254" t="s">
        <v>56</v>
      </c>
      <c r="C116" s="156"/>
      <c r="D116" s="374">
        <f t="shared" ref="D116:AM116" si="369">IF(D$90&gt;0,-D$90*$C$116,0)</f>
        <v>0</v>
      </c>
      <c r="E116" s="295">
        <f t="shared" si="369"/>
        <v>0</v>
      </c>
      <c r="F116" s="295">
        <f t="shared" si="369"/>
        <v>0</v>
      </c>
      <c r="G116" s="295">
        <f t="shared" si="369"/>
        <v>0</v>
      </c>
      <c r="H116" s="295">
        <f t="shared" si="369"/>
        <v>0</v>
      </c>
      <c r="I116" s="295">
        <f t="shared" si="369"/>
        <v>0</v>
      </c>
      <c r="J116" s="295">
        <f t="shared" si="369"/>
        <v>0</v>
      </c>
      <c r="K116" s="295">
        <f t="shared" si="369"/>
        <v>0</v>
      </c>
      <c r="L116" s="295">
        <f t="shared" si="369"/>
        <v>0</v>
      </c>
      <c r="M116" s="295">
        <f t="shared" si="369"/>
        <v>0</v>
      </c>
      <c r="N116" s="295">
        <f t="shared" si="369"/>
        <v>0</v>
      </c>
      <c r="O116" s="295">
        <f t="shared" si="369"/>
        <v>0</v>
      </c>
      <c r="P116" s="374">
        <f t="shared" si="369"/>
        <v>0</v>
      </c>
      <c r="Q116" s="295">
        <f t="shared" si="369"/>
        <v>0</v>
      </c>
      <c r="R116" s="295">
        <f t="shared" si="369"/>
        <v>0</v>
      </c>
      <c r="S116" s="295">
        <f t="shared" si="369"/>
        <v>0</v>
      </c>
      <c r="T116" s="295">
        <f t="shared" si="369"/>
        <v>0</v>
      </c>
      <c r="U116" s="295">
        <f t="shared" si="369"/>
        <v>0</v>
      </c>
      <c r="V116" s="295">
        <f t="shared" si="369"/>
        <v>0</v>
      </c>
      <c r="W116" s="295">
        <f t="shared" si="369"/>
        <v>0</v>
      </c>
      <c r="X116" s="295">
        <f t="shared" si="369"/>
        <v>0</v>
      </c>
      <c r="Y116" s="295">
        <f t="shared" si="369"/>
        <v>0</v>
      </c>
      <c r="Z116" s="295">
        <f t="shared" si="369"/>
        <v>0</v>
      </c>
      <c r="AA116" s="295">
        <f t="shared" si="369"/>
        <v>0</v>
      </c>
      <c r="AB116" s="374">
        <f t="shared" si="369"/>
        <v>0</v>
      </c>
      <c r="AC116" s="295">
        <f t="shared" si="369"/>
        <v>0</v>
      </c>
      <c r="AD116" s="295">
        <f t="shared" si="369"/>
        <v>0</v>
      </c>
      <c r="AE116" s="295">
        <f t="shared" si="369"/>
        <v>0</v>
      </c>
      <c r="AF116" s="295">
        <f t="shared" si="369"/>
        <v>0</v>
      </c>
      <c r="AG116" s="295">
        <f t="shared" si="369"/>
        <v>0</v>
      </c>
      <c r="AH116" s="295">
        <f t="shared" si="369"/>
        <v>0</v>
      </c>
      <c r="AI116" s="295">
        <f t="shared" si="369"/>
        <v>0</v>
      </c>
      <c r="AJ116" s="295">
        <f t="shared" si="369"/>
        <v>0</v>
      </c>
      <c r="AK116" s="295">
        <f t="shared" si="369"/>
        <v>0</v>
      </c>
      <c r="AL116" s="295">
        <f t="shared" si="369"/>
        <v>0</v>
      </c>
      <c r="AM116" s="295">
        <f t="shared" si="369"/>
        <v>0</v>
      </c>
      <c r="AN116" s="374"/>
      <c r="AO116" s="295"/>
      <c r="AP116" s="295"/>
      <c r="AQ116" s="295"/>
      <c r="AR116" s="295"/>
      <c r="AS116" s="295">
        <f>IF(AS$90&gt;0,-AS$90*$C$116,0)</f>
        <v>0</v>
      </c>
      <c r="AT116" s="295"/>
      <c r="AU116" s="295"/>
      <c r="AV116" s="295"/>
      <c r="AW116" s="295"/>
      <c r="AX116" s="295"/>
      <c r="AY116" s="295"/>
      <c r="AZ116" s="374"/>
      <c r="BA116" s="295"/>
      <c r="BB116" s="295"/>
      <c r="BC116" s="295"/>
      <c r="BD116" s="295"/>
      <c r="BE116" s="295"/>
      <c r="BF116" s="295"/>
      <c r="BG116" s="295"/>
      <c r="BH116" s="295"/>
      <c r="BI116" s="295"/>
      <c r="BJ116" s="295"/>
      <c r="BK116" s="128"/>
      <c r="BL116" s="72">
        <f>SUM(E116:P116)</f>
        <v>0</v>
      </c>
      <c r="BM116" s="85">
        <f>SUM(Q116:AB116)</f>
        <v>0</v>
      </c>
      <c r="BN116" s="86">
        <f>SUM(AC116:AS116)</f>
        <v>0</v>
      </c>
      <c r="BO116" s="87"/>
      <c r="BP116" s="87"/>
      <c r="BQ116" s="87"/>
    </row>
    <row r="117" spans="1:69" ht="12.75" customHeight="1" outlineLevel="1" x14ac:dyDescent="0.25">
      <c r="A117" s="23"/>
      <c r="B117" s="226" t="s">
        <v>57</v>
      </c>
      <c r="C117" s="109"/>
      <c r="D117" s="374">
        <f>D116</f>
        <v>0</v>
      </c>
      <c r="E117" s="295">
        <f>C117+E116</f>
        <v>0</v>
      </c>
      <c r="F117" s="295">
        <f t="shared" ref="F117:AM117" si="370">E117+F116</f>
        <v>0</v>
      </c>
      <c r="G117" s="295">
        <f t="shared" si="370"/>
        <v>0</v>
      </c>
      <c r="H117" s="295">
        <f t="shared" si="370"/>
        <v>0</v>
      </c>
      <c r="I117" s="295">
        <f t="shared" si="370"/>
        <v>0</v>
      </c>
      <c r="J117" s="295">
        <f t="shared" si="370"/>
        <v>0</v>
      </c>
      <c r="K117" s="295">
        <f t="shared" si="370"/>
        <v>0</v>
      </c>
      <c r="L117" s="295">
        <f t="shared" si="370"/>
        <v>0</v>
      </c>
      <c r="M117" s="295">
        <f t="shared" si="370"/>
        <v>0</v>
      </c>
      <c r="N117" s="295">
        <f t="shared" si="370"/>
        <v>0</v>
      </c>
      <c r="O117" s="295">
        <f t="shared" si="370"/>
        <v>0</v>
      </c>
      <c r="P117" s="374">
        <f t="shared" si="370"/>
        <v>0</v>
      </c>
      <c r="Q117" s="295">
        <f t="shared" si="370"/>
        <v>0</v>
      </c>
      <c r="R117" s="295">
        <f t="shared" si="370"/>
        <v>0</v>
      </c>
      <c r="S117" s="295">
        <f t="shared" si="370"/>
        <v>0</v>
      </c>
      <c r="T117" s="295">
        <f t="shared" si="370"/>
        <v>0</v>
      </c>
      <c r="U117" s="295">
        <f t="shared" si="370"/>
        <v>0</v>
      </c>
      <c r="V117" s="295">
        <f t="shared" si="370"/>
        <v>0</v>
      </c>
      <c r="W117" s="295">
        <f t="shared" si="370"/>
        <v>0</v>
      </c>
      <c r="X117" s="295">
        <f t="shared" si="370"/>
        <v>0</v>
      </c>
      <c r="Y117" s="295">
        <f t="shared" si="370"/>
        <v>0</v>
      </c>
      <c r="Z117" s="295">
        <f t="shared" si="370"/>
        <v>0</v>
      </c>
      <c r="AA117" s="295">
        <f t="shared" si="370"/>
        <v>0</v>
      </c>
      <c r="AB117" s="374">
        <f t="shared" si="370"/>
        <v>0</v>
      </c>
      <c r="AC117" s="295">
        <f t="shared" si="370"/>
        <v>0</v>
      </c>
      <c r="AD117" s="295">
        <f t="shared" si="370"/>
        <v>0</v>
      </c>
      <c r="AE117" s="295">
        <f t="shared" si="370"/>
        <v>0</v>
      </c>
      <c r="AF117" s="295">
        <f t="shared" si="370"/>
        <v>0</v>
      </c>
      <c r="AG117" s="295">
        <f t="shared" si="370"/>
        <v>0</v>
      </c>
      <c r="AH117" s="295">
        <f t="shared" si="370"/>
        <v>0</v>
      </c>
      <c r="AI117" s="295">
        <f t="shared" si="370"/>
        <v>0</v>
      </c>
      <c r="AJ117" s="295">
        <f t="shared" si="370"/>
        <v>0</v>
      </c>
      <c r="AK117" s="295">
        <f t="shared" si="370"/>
        <v>0</v>
      </c>
      <c r="AL117" s="295">
        <f t="shared" si="370"/>
        <v>0</v>
      </c>
      <c r="AM117" s="295">
        <f t="shared" si="370"/>
        <v>0</v>
      </c>
      <c r="AN117" s="374"/>
      <c r="AO117" s="295"/>
      <c r="AP117" s="295"/>
      <c r="AQ117" s="295"/>
      <c r="AR117" s="295"/>
      <c r="AS117" s="295">
        <f>AM117+AS116</f>
        <v>0</v>
      </c>
      <c r="AT117" s="295"/>
      <c r="AU117" s="295"/>
      <c r="AV117" s="295"/>
      <c r="AW117" s="295"/>
      <c r="AX117" s="295"/>
      <c r="AY117" s="295"/>
      <c r="AZ117" s="374"/>
      <c r="BA117" s="295"/>
      <c r="BB117" s="295"/>
      <c r="BC117" s="295"/>
      <c r="BD117" s="295"/>
      <c r="BE117" s="295"/>
      <c r="BF117" s="295"/>
      <c r="BG117" s="295"/>
      <c r="BH117" s="295"/>
      <c r="BI117" s="295"/>
      <c r="BJ117" s="295"/>
      <c r="BK117" s="128"/>
      <c r="BL117" s="25"/>
      <c r="BM117" s="85"/>
      <c r="BN117" s="86"/>
      <c r="BO117" s="87"/>
      <c r="BP117" s="87"/>
      <c r="BQ117" s="87"/>
    </row>
    <row r="118" spans="1:69" ht="12.75" customHeight="1" outlineLevel="1" x14ac:dyDescent="0.25">
      <c r="A118" s="166"/>
      <c r="B118" s="126"/>
      <c r="C118" s="5"/>
      <c r="D118" s="387"/>
      <c r="E118" s="304"/>
      <c r="F118" s="304"/>
      <c r="G118" s="304"/>
      <c r="H118" s="304"/>
      <c r="I118" s="304"/>
      <c r="J118" s="304"/>
      <c r="K118" s="304"/>
      <c r="L118" s="304"/>
      <c r="M118" s="304"/>
      <c r="N118" s="304"/>
      <c r="O118" s="304"/>
      <c r="P118" s="387"/>
      <c r="Q118" s="291"/>
      <c r="R118" s="292"/>
      <c r="S118" s="292"/>
      <c r="T118" s="292"/>
      <c r="U118" s="292"/>
      <c r="V118" s="292"/>
      <c r="W118" s="292"/>
      <c r="X118" s="292"/>
      <c r="Y118" s="292"/>
      <c r="Z118" s="292"/>
      <c r="AA118" s="292"/>
      <c r="AB118" s="421"/>
      <c r="AC118" s="292"/>
      <c r="AD118" s="292"/>
      <c r="AE118" s="292"/>
      <c r="AF118" s="292"/>
      <c r="AG118" s="292"/>
      <c r="AH118" s="292"/>
      <c r="AI118" s="292"/>
      <c r="AJ118" s="292"/>
      <c r="AK118" s="292"/>
      <c r="AL118" s="292"/>
      <c r="AM118" s="292"/>
      <c r="AN118" s="421"/>
      <c r="AO118" s="292"/>
      <c r="AP118" s="292"/>
      <c r="AQ118" s="292"/>
      <c r="AR118" s="292"/>
      <c r="AS118" s="292"/>
      <c r="AT118" s="292"/>
      <c r="AU118" s="292"/>
      <c r="AV118" s="292"/>
      <c r="AW118" s="292"/>
      <c r="AX118" s="292"/>
      <c r="AY118" s="292"/>
      <c r="AZ118" s="421"/>
      <c r="BA118" s="292"/>
      <c r="BB118" s="292"/>
      <c r="BC118" s="292"/>
      <c r="BD118" s="292"/>
      <c r="BE118" s="292"/>
      <c r="BF118" s="292"/>
      <c r="BG118" s="292"/>
      <c r="BH118" s="292"/>
      <c r="BI118" s="292"/>
      <c r="BJ118" s="292"/>
      <c r="BK118" s="24"/>
      <c r="BL118" s="25"/>
      <c r="BM118" s="85"/>
      <c r="BN118" s="86"/>
      <c r="BO118" s="87"/>
      <c r="BP118" s="87"/>
      <c r="BQ118" s="87"/>
    </row>
    <row r="119" spans="1:69" ht="12.75" customHeight="1" outlineLevel="1" x14ac:dyDescent="0.25">
      <c r="A119" s="166"/>
      <c r="B119" s="126" t="s">
        <v>58</v>
      </c>
      <c r="C119" s="6">
        <f>SUM(C108:BK108)+SUM(D100:BK100)</f>
        <v>171000000</v>
      </c>
      <c r="D119" s="387"/>
      <c r="E119" s="304"/>
      <c r="F119" s="304"/>
      <c r="G119" s="304"/>
      <c r="H119" s="304"/>
      <c r="I119" s="304"/>
      <c r="J119" s="304"/>
      <c r="K119" s="304"/>
      <c r="L119" s="304"/>
      <c r="M119" s="304"/>
      <c r="N119" s="304"/>
      <c r="O119" s="291">
        <f>O101+O110</f>
        <v>40000000</v>
      </c>
      <c r="P119" s="387"/>
      <c r="Q119" s="291"/>
      <c r="R119" s="292"/>
      <c r="S119" s="292"/>
      <c r="T119" s="292"/>
      <c r="U119" s="292"/>
      <c r="V119" s="292"/>
      <c r="W119" s="292"/>
      <c r="X119" s="292"/>
      <c r="Y119" s="292"/>
      <c r="Z119" s="292"/>
      <c r="AA119" s="291">
        <f>AA101+AA110</f>
        <v>140000000</v>
      </c>
      <c r="AB119" s="421"/>
      <c r="AC119" s="292"/>
      <c r="AD119" s="292"/>
      <c r="AE119" s="292"/>
      <c r="AF119" s="292"/>
      <c r="AG119" s="292"/>
      <c r="AH119" s="292"/>
      <c r="AI119" s="292"/>
      <c r="AJ119" s="292"/>
      <c r="AK119" s="292"/>
      <c r="AL119" s="292"/>
      <c r="AM119" s="291">
        <f>AM101+AM110</f>
        <v>165000000</v>
      </c>
      <c r="AN119" s="421"/>
      <c r="AO119" s="292"/>
      <c r="AP119" s="292"/>
      <c r="AQ119" s="292"/>
      <c r="AR119" s="292"/>
      <c r="AS119" s="292"/>
      <c r="AT119" s="292"/>
      <c r="AU119" s="292"/>
      <c r="AV119" s="292"/>
      <c r="AW119" s="292"/>
      <c r="AX119" s="292"/>
      <c r="AY119" s="291">
        <f>AY101+AY110</f>
        <v>165000000</v>
      </c>
      <c r="AZ119" s="421"/>
      <c r="BA119" s="292"/>
      <c r="BB119" s="292"/>
      <c r="BC119" s="292"/>
      <c r="BD119" s="292"/>
      <c r="BE119" s="292"/>
      <c r="BF119" s="292"/>
      <c r="BG119" s="292"/>
      <c r="BH119" s="292"/>
      <c r="BI119" s="292"/>
      <c r="BJ119" s="292"/>
      <c r="BK119" s="291">
        <f>BK101+BK110</f>
        <v>165000000</v>
      </c>
      <c r="BL119" s="25"/>
      <c r="BM119" s="85"/>
      <c r="BN119" s="86"/>
      <c r="BO119" s="87"/>
      <c r="BP119" s="87"/>
      <c r="BQ119" s="87"/>
    </row>
    <row r="120" spans="1:69" ht="12.75" customHeight="1" x14ac:dyDescent="0.25">
      <c r="A120" s="167"/>
      <c r="B120" s="258" t="s">
        <v>59</v>
      </c>
      <c r="C120" s="168">
        <f>SUM(C122:C123)</f>
        <v>0</v>
      </c>
      <c r="D120" s="391">
        <f>D122+D123+D124</f>
        <v>0</v>
      </c>
      <c r="E120" s="337">
        <f t="shared" ref="E120:BK120" si="371">E122+E123+E124</f>
        <v>0</v>
      </c>
      <c r="F120" s="337">
        <f>-F122+F123+F124</f>
        <v>-25000000</v>
      </c>
      <c r="G120" s="337">
        <f t="shared" si="371"/>
        <v>0</v>
      </c>
      <c r="H120" s="337">
        <f t="shared" si="371"/>
        <v>0</v>
      </c>
      <c r="I120" s="337">
        <f t="shared" si="371"/>
        <v>0</v>
      </c>
      <c r="J120" s="337">
        <f t="shared" si="371"/>
        <v>0</v>
      </c>
      <c r="K120" s="337">
        <f t="shared" si="371"/>
        <v>0</v>
      </c>
      <c r="L120" s="337">
        <f t="shared" si="371"/>
        <v>0</v>
      </c>
      <c r="M120" s="337">
        <f t="shared" si="371"/>
        <v>0</v>
      </c>
      <c r="N120" s="337">
        <f t="shared" si="371"/>
        <v>0</v>
      </c>
      <c r="O120" s="337">
        <f t="shared" si="371"/>
        <v>0</v>
      </c>
      <c r="P120" s="391">
        <f t="shared" si="371"/>
        <v>0</v>
      </c>
      <c r="Q120" s="337">
        <f t="shared" si="371"/>
        <v>0</v>
      </c>
      <c r="R120" s="337">
        <f t="shared" si="371"/>
        <v>0</v>
      </c>
      <c r="S120" s="337">
        <f t="shared" si="371"/>
        <v>0</v>
      </c>
      <c r="T120" s="337">
        <f t="shared" si="371"/>
        <v>0</v>
      </c>
      <c r="U120" s="337">
        <f t="shared" si="371"/>
        <v>0</v>
      </c>
      <c r="V120" s="337">
        <f t="shared" si="371"/>
        <v>0</v>
      </c>
      <c r="W120" s="337">
        <f t="shared" si="371"/>
        <v>0</v>
      </c>
      <c r="X120" s="337">
        <f t="shared" si="371"/>
        <v>0</v>
      </c>
      <c r="Y120" s="337">
        <f t="shared" si="371"/>
        <v>0</v>
      </c>
      <c r="Z120" s="337">
        <f t="shared" si="371"/>
        <v>0</v>
      </c>
      <c r="AA120" s="337">
        <f t="shared" si="371"/>
        <v>0</v>
      </c>
      <c r="AB120" s="391">
        <f t="shared" si="371"/>
        <v>0</v>
      </c>
      <c r="AC120" s="337">
        <f t="shared" si="371"/>
        <v>0</v>
      </c>
      <c r="AD120" s="337">
        <f t="shared" si="371"/>
        <v>25000000</v>
      </c>
      <c r="AE120" s="337">
        <f t="shared" si="371"/>
        <v>0</v>
      </c>
      <c r="AF120" s="337">
        <f t="shared" si="371"/>
        <v>0</v>
      </c>
      <c r="AG120" s="337">
        <f t="shared" si="371"/>
        <v>0</v>
      </c>
      <c r="AH120" s="337">
        <f t="shared" si="371"/>
        <v>0</v>
      </c>
      <c r="AI120" s="337">
        <f t="shared" si="371"/>
        <v>0</v>
      </c>
      <c r="AJ120" s="337">
        <f t="shared" si="371"/>
        <v>0</v>
      </c>
      <c r="AK120" s="337">
        <f t="shared" si="371"/>
        <v>0</v>
      </c>
      <c r="AL120" s="337">
        <f t="shared" si="371"/>
        <v>0</v>
      </c>
      <c r="AM120" s="337">
        <f t="shared" si="371"/>
        <v>60000000</v>
      </c>
      <c r="AN120" s="391">
        <f t="shared" si="371"/>
        <v>0</v>
      </c>
      <c r="AO120" s="337">
        <f t="shared" si="371"/>
        <v>0</v>
      </c>
      <c r="AP120" s="337">
        <f t="shared" si="371"/>
        <v>0</v>
      </c>
      <c r="AQ120" s="337">
        <f t="shared" si="371"/>
        <v>0</v>
      </c>
      <c r="AR120" s="337">
        <f t="shared" si="371"/>
        <v>0</v>
      </c>
      <c r="AS120" s="337">
        <f t="shared" si="371"/>
        <v>0</v>
      </c>
      <c r="AT120" s="337">
        <f t="shared" si="371"/>
        <v>0</v>
      </c>
      <c r="AU120" s="337">
        <f t="shared" si="371"/>
        <v>0</v>
      </c>
      <c r="AV120" s="337">
        <f t="shared" si="371"/>
        <v>0</v>
      </c>
      <c r="AW120" s="337">
        <f t="shared" si="371"/>
        <v>0</v>
      </c>
      <c r="AX120" s="337">
        <f t="shared" si="371"/>
        <v>0</v>
      </c>
      <c r="AY120" s="337">
        <f t="shared" si="371"/>
        <v>0</v>
      </c>
      <c r="AZ120" s="391">
        <f t="shared" si="371"/>
        <v>0</v>
      </c>
      <c r="BA120" s="337">
        <f t="shared" si="371"/>
        <v>0</v>
      </c>
      <c r="BB120" s="337">
        <f t="shared" si="371"/>
        <v>0</v>
      </c>
      <c r="BC120" s="337">
        <f t="shared" si="371"/>
        <v>0</v>
      </c>
      <c r="BD120" s="337">
        <f t="shared" si="371"/>
        <v>0</v>
      </c>
      <c r="BE120" s="337">
        <f t="shared" si="371"/>
        <v>0</v>
      </c>
      <c r="BF120" s="337">
        <f t="shared" si="371"/>
        <v>0</v>
      </c>
      <c r="BG120" s="337">
        <f t="shared" si="371"/>
        <v>0</v>
      </c>
      <c r="BH120" s="337">
        <f t="shared" si="371"/>
        <v>0</v>
      </c>
      <c r="BI120" s="337">
        <f t="shared" si="371"/>
        <v>0</v>
      </c>
      <c r="BJ120" s="337">
        <f t="shared" si="371"/>
        <v>0</v>
      </c>
      <c r="BK120" s="169">
        <f t="shared" si="371"/>
        <v>0</v>
      </c>
      <c r="BL120" s="170">
        <f>SUM(D120:O120)</f>
        <v>-25000000</v>
      </c>
      <c r="BM120" s="80">
        <f>SUM(P120:AA120)</f>
        <v>0</v>
      </c>
      <c r="BN120" s="81">
        <f>SUM(AB120:AM120)</f>
        <v>85000000</v>
      </c>
      <c r="BO120" s="82">
        <f>SUM(AN120:AY120)</f>
        <v>0</v>
      </c>
      <c r="BP120" s="82">
        <f>SUM(AZ120:BK120)</f>
        <v>0</v>
      </c>
      <c r="BQ120" s="82"/>
    </row>
    <row r="121" spans="1:69" ht="12.75" customHeight="1" outlineLevel="1" x14ac:dyDescent="0.25">
      <c r="A121" s="23"/>
      <c r="B121" s="109"/>
      <c r="C121" s="109"/>
      <c r="D121" s="375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75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75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75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75"/>
      <c r="BA121" s="320"/>
      <c r="BB121" s="320"/>
      <c r="BC121" s="320"/>
      <c r="BD121" s="320"/>
      <c r="BE121" s="320"/>
      <c r="BF121" s="320"/>
      <c r="BG121" s="320"/>
      <c r="BH121" s="320"/>
      <c r="BI121" s="320"/>
      <c r="BJ121" s="320"/>
      <c r="BK121" s="100"/>
      <c r="BL121" s="72">
        <f t="shared" ref="BL121:BL124" si="372">SUM(E121:P121)</f>
        <v>0</v>
      </c>
      <c r="BM121" s="85">
        <f t="shared" ref="BM121:BM124" si="373">SUM(Q121:AB121)</f>
        <v>0</v>
      </c>
      <c r="BN121" s="86">
        <f t="shared" ref="BN121:BN124" si="374">SUM(AC121:AS121)</f>
        <v>0</v>
      </c>
      <c r="BO121" s="87"/>
      <c r="BP121" s="87"/>
      <c r="BQ121" s="87"/>
    </row>
    <row r="122" spans="1:69" ht="12.75" customHeight="1" outlineLevel="1" x14ac:dyDescent="0.25">
      <c r="A122" s="126"/>
      <c r="B122" s="109" t="s">
        <v>60</v>
      </c>
      <c r="C122" s="109"/>
      <c r="D122" s="392">
        <v>0</v>
      </c>
      <c r="E122" s="338">
        <v>0</v>
      </c>
      <c r="F122" s="338">
        <v>25000000</v>
      </c>
      <c r="G122" s="332">
        <v>0</v>
      </c>
      <c r="H122" s="338">
        <v>0</v>
      </c>
      <c r="I122" s="338">
        <v>0</v>
      </c>
      <c r="J122" s="338">
        <v>0</v>
      </c>
      <c r="K122" s="338">
        <v>0</v>
      </c>
      <c r="L122" s="332">
        <v>0</v>
      </c>
      <c r="M122" s="338">
        <v>0</v>
      </c>
      <c r="N122" s="338">
        <v>0</v>
      </c>
      <c r="O122" s="338">
        <v>0</v>
      </c>
      <c r="P122" s="392">
        <v>0</v>
      </c>
      <c r="Q122" s="338">
        <v>0</v>
      </c>
      <c r="R122" s="338">
        <v>0</v>
      </c>
      <c r="S122" s="338">
        <v>0</v>
      </c>
      <c r="T122" s="338">
        <v>0</v>
      </c>
      <c r="U122" s="338">
        <v>0</v>
      </c>
      <c r="V122" s="338">
        <v>0</v>
      </c>
      <c r="W122" s="338">
        <v>0</v>
      </c>
      <c r="X122" s="338">
        <v>0</v>
      </c>
      <c r="Y122" s="338">
        <v>0</v>
      </c>
      <c r="Z122" s="338">
        <v>0</v>
      </c>
      <c r="AA122" s="338">
        <v>0</v>
      </c>
      <c r="AB122" s="392">
        <v>0</v>
      </c>
      <c r="AC122" s="338">
        <v>0</v>
      </c>
      <c r="AD122" s="338">
        <v>25000000</v>
      </c>
      <c r="AE122" s="338">
        <v>0</v>
      </c>
      <c r="AF122" s="338">
        <v>0</v>
      </c>
      <c r="AG122" s="338">
        <v>0</v>
      </c>
      <c r="AH122" s="338">
        <v>0</v>
      </c>
      <c r="AI122" s="338">
        <v>0</v>
      </c>
      <c r="AJ122" s="338">
        <v>0</v>
      </c>
      <c r="AK122" s="338">
        <v>0</v>
      </c>
      <c r="AL122" s="338">
        <v>0</v>
      </c>
      <c r="AM122" s="338">
        <v>60000000</v>
      </c>
      <c r="AN122" s="392">
        <v>0</v>
      </c>
      <c r="AO122" s="338">
        <v>0</v>
      </c>
      <c r="AP122" s="338">
        <v>0</v>
      </c>
      <c r="AQ122" s="338">
        <v>0</v>
      </c>
      <c r="AR122" s="338">
        <v>0</v>
      </c>
      <c r="AS122" s="338">
        <v>0</v>
      </c>
      <c r="AT122" s="338">
        <v>0</v>
      </c>
      <c r="AU122" s="338">
        <v>0</v>
      </c>
      <c r="AV122" s="338">
        <v>0</v>
      </c>
      <c r="AW122" s="338">
        <v>0</v>
      </c>
      <c r="AX122" s="338">
        <v>0</v>
      </c>
      <c r="AY122" s="338">
        <v>0</v>
      </c>
      <c r="AZ122" s="392">
        <v>0</v>
      </c>
      <c r="BA122" s="338">
        <v>0</v>
      </c>
      <c r="BB122" s="338">
        <v>0</v>
      </c>
      <c r="BC122" s="338">
        <v>0</v>
      </c>
      <c r="BD122" s="338">
        <v>0</v>
      </c>
      <c r="BE122" s="338">
        <v>0</v>
      </c>
      <c r="BF122" s="338">
        <v>0</v>
      </c>
      <c r="BG122" s="338">
        <v>0</v>
      </c>
      <c r="BH122" s="338">
        <v>0</v>
      </c>
      <c r="BI122" s="338">
        <v>0</v>
      </c>
      <c r="BJ122" s="338">
        <v>0</v>
      </c>
      <c r="BK122" s="171">
        <v>0</v>
      </c>
      <c r="BL122" s="72">
        <f t="shared" si="372"/>
        <v>25000000</v>
      </c>
      <c r="BM122" s="85">
        <f t="shared" si="373"/>
        <v>0</v>
      </c>
      <c r="BN122" s="86">
        <f t="shared" si="374"/>
        <v>85000000</v>
      </c>
      <c r="BO122" s="87"/>
      <c r="BP122" s="87"/>
      <c r="BQ122" s="87"/>
    </row>
    <row r="123" spans="1:69" ht="12.75" customHeight="1" outlineLevel="1" x14ac:dyDescent="0.25">
      <c r="A123" s="126"/>
      <c r="B123" s="109" t="s">
        <v>61</v>
      </c>
      <c r="C123" s="109"/>
      <c r="D123" s="392">
        <v>0</v>
      </c>
      <c r="E123" s="338">
        <v>0</v>
      </c>
      <c r="F123" s="338">
        <v>0</v>
      </c>
      <c r="G123" s="338">
        <v>0</v>
      </c>
      <c r="H123" s="338">
        <v>0</v>
      </c>
      <c r="I123" s="338">
        <v>0</v>
      </c>
      <c r="J123" s="338">
        <v>0</v>
      </c>
      <c r="K123" s="338">
        <v>0</v>
      </c>
      <c r="L123" s="338">
        <v>0</v>
      </c>
      <c r="M123" s="338">
        <v>0</v>
      </c>
      <c r="N123" s="338">
        <v>0</v>
      </c>
      <c r="O123" s="338">
        <v>0</v>
      </c>
      <c r="P123" s="392"/>
      <c r="Q123" s="338"/>
      <c r="R123" s="338"/>
      <c r="S123" s="338"/>
      <c r="T123" s="338"/>
      <c r="U123" s="338"/>
      <c r="V123" s="338"/>
      <c r="W123" s="338"/>
      <c r="X123" s="338"/>
      <c r="Y123" s="338"/>
      <c r="Z123" s="338"/>
      <c r="AA123" s="338"/>
      <c r="AB123" s="392"/>
      <c r="AC123" s="338"/>
      <c r="AD123" s="338"/>
      <c r="AE123" s="338"/>
      <c r="AF123" s="338"/>
      <c r="AG123" s="338"/>
      <c r="AH123" s="338"/>
      <c r="AI123" s="338"/>
      <c r="AJ123" s="338"/>
      <c r="AK123" s="338"/>
      <c r="AL123" s="338"/>
      <c r="AM123" s="338"/>
      <c r="AN123" s="392"/>
      <c r="AO123" s="338"/>
      <c r="AP123" s="338"/>
      <c r="AQ123" s="338"/>
      <c r="AR123" s="338"/>
      <c r="AS123" s="338"/>
      <c r="AT123" s="338"/>
      <c r="AU123" s="338"/>
      <c r="AV123" s="338"/>
      <c r="AW123" s="338"/>
      <c r="AX123" s="338"/>
      <c r="AY123" s="338"/>
      <c r="AZ123" s="392"/>
      <c r="BA123" s="338"/>
      <c r="BB123" s="338"/>
      <c r="BC123" s="338"/>
      <c r="BD123" s="338"/>
      <c r="BE123" s="338"/>
      <c r="BF123" s="338"/>
      <c r="BG123" s="338"/>
      <c r="BH123" s="338"/>
      <c r="BI123" s="338"/>
      <c r="BJ123" s="338"/>
      <c r="BK123" s="171"/>
      <c r="BL123" s="72">
        <f t="shared" si="372"/>
        <v>0</v>
      </c>
      <c r="BM123" s="85">
        <f t="shared" si="373"/>
        <v>0</v>
      </c>
      <c r="BN123" s="86">
        <f t="shared" si="374"/>
        <v>0</v>
      </c>
      <c r="BO123" s="87"/>
      <c r="BP123" s="87"/>
      <c r="BQ123" s="87"/>
    </row>
    <row r="124" spans="1:69" ht="12.75" customHeight="1" outlineLevel="1" x14ac:dyDescent="0.25">
      <c r="A124" s="126"/>
      <c r="B124" s="109" t="s">
        <v>62</v>
      </c>
      <c r="C124" s="95">
        <f>SUM(D124:BK124)</f>
        <v>0</v>
      </c>
      <c r="D124" s="385">
        <v>0</v>
      </c>
      <c r="E124" s="332">
        <v>0</v>
      </c>
      <c r="F124" s="338">
        <v>0</v>
      </c>
      <c r="G124" s="338">
        <v>0</v>
      </c>
      <c r="H124" s="338">
        <v>0</v>
      </c>
      <c r="I124" s="338">
        <v>0</v>
      </c>
      <c r="J124" s="338">
        <v>0</v>
      </c>
      <c r="K124" s="338">
        <v>0</v>
      </c>
      <c r="L124" s="338">
        <v>0</v>
      </c>
      <c r="M124" s="338">
        <v>0</v>
      </c>
      <c r="N124" s="338">
        <v>0</v>
      </c>
      <c r="O124" s="338">
        <v>0</v>
      </c>
      <c r="P124" s="392"/>
      <c r="Q124" s="338"/>
      <c r="R124" s="338"/>
      <c r="S124" s="338"/>
      <c r="T124" s="338"/>
      <c r="U124" s="338"/>
      <c r="V124" s="338"/>
      <c r="W124" s="338"/>
      <c r="X124" s="338"/>
      <c r="Y124" s="338"/>
      <c r="Z124" s="338"/>
      <c r="AA124" s="338"/>
      <c r="AB124" s="392"/>
      <c r="AC124" s="338"/>
      <c r="AD124" s="338"/>
      <c r="AE124" s="338"/>
      <c r="AF124" s="338"/>
      <c r="AG124" s="338"/>
      <c r="AH124" s="338"/>
      <c r="AI124" s="338"/>
      <c r="AJ124" s="338"/>
      <c r="AK124" s="338"/>
      <c r="AL124" s="338"/>
      <c r="AM124" s="338"/>
      <c r="AN124" s="392"/>
      <c r="AO124" s="338"/>
      <c r="AP124" s="338"/>
      <c r="AQ124" s="338"/>
      <c r="AR124" s="338"/>
      <c r="AS124" s="338"/>
      <c r="AT124" s="338"/>
      <c r="AU124" s="338"/>
      <c r="AV124" s="338"/>
      <c r="AW124" s="338"/>
      <c r="AX124" s="338"/>
      <c r="AY124" s="338"/>
      <c r="AZ124" s="392"/>
      <c r="BA124" s="338"/>
      <c r="BB124" s="338"/>
      <c r="BC124" s="338"/>
      <c r="BD124" s="338"/>
      <c r="BE124" s="338"/>
      <c r="BF124" s="338"/>
      <c r="BG124" s="338"/>
      <c r="BH124" s="338"/>
      <c r="BI124" s="338"/>
      <c r="BJ124" s="338"/>
      <c r="BK124" s="171"/>
      <c r="BL124" s="72">
        <f t="shared" si="372"/>
        <v>0</v>
      </c>
      <c r="BM124" s="85">
        <f t="shared" si="373"/>
        <v>0</v>
      </c>
      <c r="BN124" s="86">
        <f t="shared" si="374"/>
        <v>0</v>
      </c>
      <c r="BO124" s="87"/>
      <c r="BP124" s="87"/>
      <c r="BQ124" s="87"/>
    </row>
    <row r="125" spans="1:69" ht="12.75" customHeight="1" outlineLevel="1" x14ac:dyDescent="0.25">
      <c r="A125" s="126"/>
      <c r="B125" s="109" t="s">
        <v>63</v>
      </c>
      <c r="C125" s="172"/>
      <c r="D125" s="393">
        <f>(D124*$C$125)/12</f>
        <v>0</v>
      </c>
      <c r="E125" s="339">
        <f t="shared" ref="E125:AJ125" si="375">(D126+E124)*$C$125/12</f>
        <v>0</v>
      </c>
      <c r="F125" s="339">
        <f t="shared" si="375"/>
        <v>0</v>
      </c>
      <c r="G125" s="339">
        <f t="shared" si="375"/>
        <v>0</v>
      </c>
      <c r="H125" s="339">
        <f t="shared" si="375"/>
        <v>0</v>
      </c>
      <c r="I125" s="339">
        <f t="shared" si="375"/>
        <v>0</v>
      </c>
      <c r="J125" s="339">
        <f t="shared" si="375"/>
        <v>0</v>
      </c>
      <c r="K125" s="339">
        <f t="shared" si="375"/>
        <v>0</v>
      </c>
      <c r="L125" s="339">
        <f t="shared" si="375"/>
        <v>0</v>
      </c>
      <c r="M125" s="339">
        <f t="shared" si="375"/>
        <v>0</v>
      </c>
      <c r="N125" s="339">
        <f t="shared" si="375"/>
        <v>0</v>
      </c>
      <c r="O125" s="339">
        <f t="shared" si="375"/>
        <v>0</v>
      </c>
      <c r="P125" s="393">
        <f t="shared" si="375"/>
        <v>0</v>
      </c>
      <c r="Q125" s="339">
        <f t="shared" si="375"/>
        <v>0</v>
      </c>
      <c r="R125" s="339">
        <f t="shared" si="375"/>
        <v>0</v>
      </c>
      <c r="S125" s="339">
        <f t="shared" si="375"/>
        <v>0</v>
      </c>
      <c r="T125" s="339">
        <f t="shared" si="375"/>
        <v>0</v>
      </c>
      <c r="U125" s="339">
        <f t="shared" si="375"/>
        <v>0</v>
      </c>
      <c r="V125" s="339">
        <f t="shared" si="375"/>
        <v>0</v>
      </c>
      <c r="W125" s="339">
        <f t="shared" si="375"/>
        <v>0</v>
      </c>
      <c r="X125" s="339">
        <f t="shared" si="375"/>
        <v>0</v>
      </c>
      <c r="Y125" s="339">
        <f t="shared" si="375"/>
        <v>0</v>
      </c>
      <c r="Z125" s="339">
        <f t="shared" si="375"/>
        <v>0</v>
      </c>
      <c r="AA125" s="339">
        <f t="shared" si="375"/>
        <v>0</v>
      </c>
      <c r="AB125" s="393">
        <f t="shared" si="375"/>
        <v>0</v>
      </c>
      <c r="AC125" s="339">
        <f t="shared" si="375"/>
        <v>0</v>
      </c>
      <c r="AD125" s="339">
        <f t="shared" si="375"/>
        <v>0</v>
      </c>
      <c r="AE125" s="339">
        <f t="shared" si="375"/>
        <v>0</v>
      </c>
      <c r="AF125" s="339">
        <f t="shared" si="375"/>
        <v>0</v>
      </c>
      <c r="AG125" s="339">
        <f t="shared" si="375"/>
        <v>0</v>
      </c>
      <c r="AH125" s="339">
        <f t="shared" si="375"/>
        <v>0</v>
      </c>
      <c r="AI125" s="339">
        <f t="shared" si="375"/>
        <v>0</v>
      </c>
      <c r="AJ125" s="339">
        <f t="shared" si="375"/>
        <v>0</v>
      </c>
      <c r="AK125" s="339">
        <f t="shared" ref="AK125:BK125" si="376">(AJ126+AK124)*$C$125/12</f>
        <v>0</v>
      </c>
      <c r="AL125" s="339">
        <f t="shared" si="376"/>
        <v>0</v>
      </c>
      <c r="AM125" s="339">
        <f t="shared" si="376"/>
        <v>0</v>
      </c>
      <c r="AN125" s="393">
        <f t="shared" si="376"/>
        <v>0</v>
      </c>
      <c r="AO125" s="339">
        <f t="shared" si="376"/>
        <v>0</v>
      </c>
      <c r="AP125" s="339">
        <f t="shared" si="376"/>
        <v>0</v>
      </c>
      <c r="AQ125" s="339">
        <f t="shared" si="376"/>
        <v>0</v>
      </c>
      <c r="AR125" s="339">
        <f t="shared" si="376"/>
        <v>0</v>
      </c>
      <c r="AS125" s="339">
        <f t="shared" si="376"/>
        <v>0</v>
      </c>
      <c r="AT125" s="339">
        <f t="shared" si="376"/>
        <v>0</v>
      </c>
      <c r="AU125" s="339">
        <f t="shared" si="376"/>
        <v>0</v>
      </c>
      <c r="AV125" s="339">
        <f t="shared" si="376"/>
        <v>0</v>
      </c>
      <c r="AW125" s="339">
        <f t="shared" si="376"/>
        <v>0</v>
      </c>
      <c r="AX125" s="339">
        <f t="shared" si="376"/>
        <v>0</v>
      </c>
      <c r="AY125" s="339">
        <f t="shared" si="376"/>
        <v>0</v>
      </c>
      <c r="AZ125" s="393">
        <f t="shared" si="376"/>
        <v>0</v>
      </c>
      <c r="BA125" s="339">
        <f t="shared" si="376"/>
        <v>0</v>
      </c>
      <c r="BB125" s="339">
        <f t="shared" si="376"/>
        <v>0</v>
      </c>
      <c r="BC125" s="339">
        <f t="shared" si="376"/>
        <v>0</v>
      </c>
      <c r="BD125" s="339">
        <f t="shared" si="376"/>
        <v>0</v>
      </c>
      <c r="BE125" s="339">
        <f t="shared" si="376"/>
        <v>0</v>
      </c>
      <c r="BF125" s="339">
        <f t="shared" si="376"/>
        <v>0</v>
      </c>
      <c r="BG125" s="339">
        <f t="shared" si="376"/>
        <v>0</v>
      </c>
      <c r="BH125" s="339">
        <f t="shared" si="376"/>
        <v>0</v>
      </c>
      <c r="BI125" s="339">
        <f t="shared" si="376"/>
        <v>0</v>
      </c>
      <c r="BJ125" s="339">
        <f t="shared" si="376"/>
        <v>0</v>
      </c>
      <c r="BK125" s="173">
        <f t="shared" si="376"/>
        <v>0</v>
      </c>
      <c r="BL125" s="72"/>
      <c r="BM125" s="85"/>
      <c r="BN125" s="86"/>
      <c r="BO125" s="87"/>
      <c r="BP125" s="87"/>
      <c r="BQ125" s="87"/>
    </row>
    <row r="126" spans="1:69" ht="12.75" customHeight="1" outlineLevel="1" x14ac:dyDescent="0.25">
      <c r="A126" s="23"/>
      <c r="B126" s="109" t="s">
        <v>64</v>
      </c>
      <c r="C126" s="174"/>
      <c r="D126" s="374">
        <f>C126+D124+D123</f>
        <v>0</v>
      </c>
      <c r="E126" s="295">
        <f t="shared" ref="E126:BK126" si="377">D126+E124+E123</f>
        <v>0</v>
      </c>
      <c r="F126" s="295">
        <f t="shared" si="377"/>
        <v>0</v>
      </c>
      <c r="G126" s="295">
        <f t="shared" si="377"/>
        <v>0</v>
      </c>
      <c r="H126" s="295">
        <f t="shared" si="377"/>
        <v>0</v>
      </c>
      <c r="I126" s="295">
        <f t="shared" si="377"/>
        <v>0</v>
      </c>
      <c r="J126" s="295">
        <f t="shared" si="377"/>
        <v>0</v>
      </c>
      <c r="K126" s="295">
        <f t="shared" si="377"/>
        <v>0</v>
      </c>
      <c r="L126" s="295">
        <f t="shared" si="377"/>
        <v>0</v>
      </c>
      <c r="M126" s="295">
        <f t="shared" si="377"/>
        <v>0</v>
      </c>
      <c r="N126" s="295">
        <f t="shared" si="377"/>
        <v>0</v>
      </c>
      <c r="O126" s="295">
        <f t="shared" si="377"/>
        <v>0</v>
      </c>
      <c r="P126" s="374">
        <f t="shared" si="377"/>
        <v>0</v>
      </c>
      <c r="Q126" s="295">
        <f t="shared" si="377"/>
        <v>0</v>
      </c>
      <c r="R126" s="295">
        <f t="shared" si="377"/>
        <v>0</v>
      </c>
      <c r="S126" s="295">
        <f t="shared" si="377"/>
        <v>0</v>
      </c>
      <c r="T126" s="295">
        <f t="shared" si="377"/>
        <v>0</v>
      </c>
      <c r="U126" s="295">
        <f t="shared" si="377"/>
        <v>0</v>
      </c>
      <c r="V126" s="295">
        <f t="shared" si="377"/>
        <v>0</v>
      </c>
      <c r="W126" s="295">
        <f t="shared" si="377"/>
        <v>0</v>
      </c>
      <c r="X126" s="295">
        <f t="shared" si="377"/>
        <v>0</v>
      </c>
      <c r="Y126" s="295">
        <f t="shared" si="377"/>
        <v>0</v>
      </c>
      <c r="Z126" s="295">
        <f t="shared" si="377"/>
        <v>0</v>
      </c>
      <c r="AA126" s="295">
        <f t="shared" si="377"/>
        <v>0</v>
      </c>
      <c r="AB126" s="374">
        <f t="shared" si="377"/>
        <v>0</v>
      </c>
      <c r="AC126" s="295">
        <f t="shared" si="377"/>
        <v>0</v>
      </c>
      <c r="AD126" s="295">
        <f t="shared" si="377"/>
        <v>0</v>
      </c>
      <c r="AE126" s="295">
        <f t="shared" si="377"/>
        <v>0</v>
      </c>
      <c r="AF126" s="295">
        <f t="shared" si="377"/>
        <v>0</v>
      </c>
      <c r="AG126" s="295">
        <f t="shared" si="377"/>
        <v>0</v>
      </c>
      <c r="AH126" s="295">
        <f t="shared" si="377"/>
        <v>0</v>
      </c>
      <c r="AI126" s="295">
        <f t="shared" si="377"/>
        <v>0</v>
      </c>
      <c r="AJ126" s="295">
        <f t="shared" si="377"/>
        <v>0</v>
      </c>
      <c r="AK126" s="295">
        <f t="shared" si="377"/>
        <v>0</v>
      </c>
      <c r="AL126" s="295">
        <f t="shared" si="377"/>
        <v>0</v>
      </c>
      <c r="AM126" s="295">
        <f t="shared" si="377"/>
        <v>0</v>
      </c>
      <c r="AN126" s="374">
        <f t="shared" si="377"/>
        <v>0</v>
      </c>
      <c r="AO126" s="295">
        <f t="shared" si="377"/>
        <v>0</v>
      </c>
      <c r="AP126" s="295">
        <f t="shared" si="377"/>
        <v>0</v>
      </c>
      <c r="AQ126" s="295">
        <f t="shared" si="377"/>
        <v>0</v>
      </c>
      <c r="AR126" s="295">
        <f t="shared" si="377"/>
        <v>0</v>
      </c>
      <c r="AS126" s="295">
        <f t="shared" si="377"/>
        <v>0</v>
      </c>
      <c r="AT126" s="295">
        <f t="shared" si="377"/>
        <v>0</v>
      </c>
      <c r="AU126" s="295">
        <f t="shared" si="377"/>
        <v>0</v>
      </c>
      <c r="AV126" s="295">
        <f t="shared" si="377"/>
        <v>0</v>
      </c>
      <c r="AW126" s="295">
        <f t="shared" si="377"/>
        <v>0</v>
      </c>
      <c r="AX126" s="295">
        <f t="shared" si="377"/>
        <v>0</v>
      </c>
      <c r="AY126" s="295">
        <f t="shared" si="377"/>
        <v>0</v>
      </c>
      <c r="AZ126" s="374">
        <f t="shared" si="377"/>
        <v>0</v>
      </c>
      <c r="BA126" s="295">
        <f t="shared" si="377"/>
        <v>0</v>
      </c>
      <c r="BB126" s="295">
        <f t="shared" si="377"/>
        <v>0</v>
      </c>
      <c r="BC126" s="295">
        <f t="shared" si="377"/>
        <v>0</v>
      </c>
      <c r="BD126" s="295">
        <f t="shared" si="377"/>
        <v>0</v>
      </c>
      <c r="BE126" s="295">
        <f t="shared" si="377"/>
        <v>0</v>
      </c>
      <c r="BF126" s="295">
        <f t="shared" si="377"/>
        <v>0</v>
      </c>
      <c r="BG126" s="295">
        <f t="shared" si="377"/>
        <v>0</v>
      </c>
      <c r="BH126" s="295">
        <f t="shared" si="377"/>
        <v>0</v>
      </c>
      <c r="BI126" s="295">
        <f t="shared" si="377"/>
        <v>0</v>
      </c>
      <c r="BJ126" s="295">
        <f t="shared" si="377"/>
        <v>0</v>
      </c>
      <c r="BK126" s="295">
        <f t="shared" si="377"/>
        <v>0</v>
      </c>
      <c r="BL126" s="25"/>
      <c r="BM126" s="85"/>
      <c r="BN126" s="86"/>
      <c r="BO126" s="87"/>
      <c r="BP126" s="87"/>
      <c r="BQ126" s="87"/>
    </row>
    <row r="127" spans="1:69" ht="12.75" customHeight="1" outlineLevel="1" x14ac:dyDescent="0.25">
      <c r="A127" s="175"/>
      <c r="B127" s="126" t="s">
        <v>65</v>
      </c>
      <c r="C127" s="23"/>
      <c r="D127" s="365">
        <f>D125</f>
        <v>0</v>
      </c>
      <c r="E127" s="291">
        <f t="shared" ref="E127:BK127" si="378">D127+E125</f>
        <v>0</v>
      </c>
      <c r="F127" s="291">
        <f t="shared" si="378"/>
        <v>0</v>
      </c>
      <c r="G127" s="291">
        <f t="shared" si="378"/>
        <v>0</v>
      </c>
      <c r="H127" s="291">
        <f t="shared" si="378"/>
        <v>0</v>
      </c>
      <c r="I127" s="291">
        <f t="shared" si="378"/>
        <v>0</v>
      </c>
      <c r="J127" s="291">
        <f t="shared" si="378"/>
        <v>0</v>
      </c>
      <c r="K127" s="291">
        <f t="shared" si="378"/>
        <v>0</v>
      </c>
      <c r="L127" s="291">
        <f t="shared" si="378"/>
        <v>0</v>
      </c>
      <c r="M127" s="291">
        <f t="shared" si="378"/>
        <v>0</v>
      </c>
      <c r="N127" s="291">
        <f t="shared" si="378"/>
        <v>0</v>
      </c>
      <c r="O127" s="291">
        <f t="shared" si="378"/>
        <v>0</v>
      </c>
      <c r="P127" s="365">
        <f t="shared" si="378"/>
        <v>0</v>
      </c>
      <c r="Q127" s="291">
        <f t="shared" si="378"/>
        <v>0</v>
      </c>
      <c r="R127" s="291">
        <f t="shared" si="378"/>
        <v>0</v>
      </c>
      <c r="S127" s="291">
        <f t="shared" si="378"/>
        <v>0</v>
      </c>
      <c r="T127" s="291">
        <f t="shared" si="378"/>
        <v>0</v>
      </c>
      <c r="U127" s="291">
        <f t="shared" si="378"/>
        <v>0</v>
      </c>
      <c r="V127" s="291">
        <f t="shared" si="378"/>
        <v>0</v>
      </c>
      <c r="W127" s="291">
        <f t="shared" si="378"/>
        <v>0</v>
      </c>
      <c r="X127" s="291">
        <f t="shared" si="378"/>
        <v>0</v>
      </c>
      <c r="Y127" s="291">
        <f t="shared" si="378"/>
        <v>0</v>
      </c>
      <c r="Z127" s="291">
        <f t="shared" si="378"/>
        <v>0</v>
      </c>
      <c r="AA127" s="291">
        <f t="shared" si="378"/>
        <v>0</v>
      </c>
      <c r="AB127" s="365">
        <f t="shared" si="378"/>
        <v>0</v>
      </c>
      <c r="AC127" s="291">
        <f t="shared" si="378"/>
        <v>0</v>
      </c>
      <c r="AD127" s="291">
        <f t="shared" si="378"/>
        <v>0</v>
      </c>
      <c r="AE127" s="291">
        <f t="shared" si="378"/>
        <v>0</v>
      </c>
      <c r="AF127" s="291">
        <f t="shared" si="378"/>
        <v>0</v>
      </c>
      <c r="AG127" s="291">
        <f t="shared" si="378"/>
        <v>0</v>
      </c>
      <c r="AH127" s="291">
        <f t="shared" si="378"/>
        <v>0</v>
      </c>
      <c r="AI127" s="291">
        <f t="shared" si="378"/>
        <v>0</v>
      </c>
      <c r="AJ127" s="291">
        <f t="shared" si="378"/>
        <v>0</v>
      </c>
      <c r="AK127" s="291">
        <f t="shared" si="378"/>
        <v>0</v>
      </c>
      <c r="AL127" s="291">
        <f t="shared" si="378"/>
        <v>0</v>
      </c>
      <c r="AM127" s="291">
        <f t="shared" si="378"/>
        <v>0</v>
      </c>
      <c r="AN127" s="365">
        <f t="shared" si="378"/>
        <v>0</v>
      </c>
      <c r="AO127" s="291">
        <f t="shared" si="378"/>
        <v>0</v>
      </c>
      <c r="AP127" s="291">
        <f t="shared" si="378"/>
        <v>0</v>
      </c>
      <c r="AQ127" s="291">
        <f t="shared" si="378"/>
        <v>0</v>
      </c>
      <c r="AR127" s="291">
        <f t="shared" si="378"/>
        <v>0</v>
      </c>
      <c r="AS127" s="291">
        <f t="shared" si="378"/>
        <v>0</v>
      </c>
      <c r="AT127" s="291">
        <f t="shared" si="378"/>
        <v>0</v>
      </c>
      <c r="AU127" s="291">
        <f t="shared" si="378"/>
        <v>0</v>
      </c>
      <c r="AV127" s="291">
        <f t="shared" si="378"/>
        <v>0</v>
      </c>
      <c r="AW127" s="291">
        <f t="shared" si="378"/>
        <v>0</v>
      </c>
      <c r="AX127" s="291">
        <f t="shared" si="378"/>
        <v>0</v>
      </c>
      <c r="AY127" s="291">
        <f t="shared" si="378"/>
        <v>0</v>
      </c>
      <c r="AZ127" s="365">
        <f t="shared" si="378"/>
        <v>0</v>
      </c>
      <c r="BA127" s="291">
        <f t="shared" si="378"/>
        <v>0</v>
      </c>
      <c r="BB127" s="291">
        <f t="shared" si="378"/>
        <v>0</v>
      </c>
      <c r="BC127" s="291">
        <f t="shared" si="378"/>
        <v>0</v>
      </c>
      <c r="BD127" s="291">
        <f t="shared" si="378"/>
        <v>0</v>
      </c>
      <c r="BE127" s="291">
        <f t="shared" si="378"/>
        <v>0</v>
      </c>
      <c r="BF127" s="291">
        <f t="shared" si="378"/>
        <v>0</v>
      </c>
      <c r="BG127" s="291">
        <f t="shared" si="378"/>
        <v>0</v>
      </c>
      <c r="BH127" s="291">
        <f t="shared" si="378"/>
        <v>0</v>
      </c>
      <c r="BI127" s="291">
        <f t="shared" si="378"/>
        <v>0</v>
      </c>
      <c r="BJ127" s="291">
        <f t="shared" si="378"/>
        <v>0</v>
      </c>
      <c r="BK127" s="52">
        <f t="shared" si="378"/>
        <v>0</v>
      </c>
      <c r="BL127" s="53"/>
      <c r="BM127" s="85"/>
      <c r="BN127" s="86"/>
      <c r="BO127" s="87"/>
      <c r="BP127" s="87"/>
      <c r="BQ127" s="87"/>
    </row>
    <row r="128" spans="1:69" ht="12.75" customHeight="1" x14ac:dyDescent="0.25">
      <c r="A128" s="176"/>
      <c r="B128" s="259" t="s">
        <v>66</v>
      </c>
      <c r="C128" s="177"/>
      <c r="D128" s="391">
        <f ca="1">D138-D151</f>
        <v>-77000</v>
      </c>
      <c r="E128" s="337">
        <f t="shared" ref="E128:BK128" ca="1" si="379">E138-E151</f>
        <v>-77000</v>
      </c>
      <c r="F128" s="337">
        <f t="shared" ca="1" si="379"/>
        <v>-77000</v>
      </c>
      <c r="G128" s="337">
        <f t="shared" ca="1" si="379"/>
        <v>-77000</v>
      </c>
      <c r="H128" s="337">
        <f t="shared" ca="1" si="379"/>
        <v>-98000</v>
      </c>
      <c r="I128" s="337">
        <f t="shared" ca="1" si="379"/>
        <v>-174298</v>
      </c>
      <c r="J128" s="337">
        <f t="shared" ca="1" si="379"/>
        <v>-231798</v>
      </c>
      <c r="K128" s="337">
        <f t="shared" ca="1" si="379"/>
        <v>-179798</v>
      </c>
      <c r="L128" s="337">
        <f t="shared" ca="1" si="379"/>
        <v>-218596</v>
      </c>
      <c r="M128" s="337">
        <f t="shared" ca="1" si="379"/>
        <v>-82995</v>
      </c>
      <c r="N128" s="337">
        <f t="shared" ca="1" si="379"/>
        <v>-93394</v>
      </c>
      <c r="O128" s="337">
        <f t="shared" ca="1" si="379"/>
        <v>-89394</v>
      </c>
      <c r="P128" s="391">
        <f t="shared" ca="1" si="379"/>
        <v>-139293</v>
      </c>
      <c r="Q128" s="337">
        <f t="shared" ca="1" si="379"/>
        <v>-90993</v>
      </c>
      <c r="R128" s="337">
        <f t="shared" ca="1" si="379"/>
        <v>-99092</v>
      </c>
      <c r="S128" s="337">
        <f t="shared" ca="1" si="379"/>
        <v>-50792</v>
      </c>
      <c r="T128" s="337">
        <f t="shared" ca="1" si="379"/>
        <v>-58891</v>
      </c>
      <c r="U128" s="337">
        <f t="shared" ca="1" si="379"/>
        <v>-10591</v>
      </c>
      <c r="V128" s="337">
        <f t="shared" ca="1" si="379"/>
        <v>37709</v>
      </c>
      <c r="W128" s="337">
        <f t="shared" ca="1" si="379"/>
        <v>44009</v>
      </c>
      <c r="X128" s="337">
        <f t="shared" ca="1" si="379"/>
        <v>14210</v>
      </c>
      <c r="Y128" s="337">
        <f t="shared" ca="1" si="379"/>
        <v>110810</v>
      </c>
      <c r="Z128" s="337">
        <f t="shared" ca="1" si="379"/>
        <v>207410</v>
      </c>
      <c r="AA128" s="337">
        <f t="shared" ca="1" si="379"/>
        <v>304010</v>
      </c>
      <c r="AB128" s="391">
        <f t="shared" ca="1" si="379"/>
        <v>351210</v>
      </c>
      <c r="AC128" s="337">
        <f t="shared" ca="1" si="379"/>
        <v>452410</v>
      </c>
      <c r="AD128" s="337">
        <f t="shared" ca="1" si="379"/>
        <v>553610</v>
      </c>
      <c r="AE128" s="337">
        <f t="shared" ca="1" si="379"/>
        <v>621410</v>
      </c>
      <c r="AF128" s="337">
        <f t="shared" ca="1" si="379"/>
        <v>660412</v>
      </c>
      <c r="AG128" s="337">
        <f t="shared" ca="1" si="379"/>
        <v>812212</v>
      </c>
      <c r="AH128" s="337">
        <f t="shared" ca="1" si="379"/>
        <v>908012</v>
      </c>
      <c r="AI128" s="337">
        <f t="shared" ca="1" si="379"/>
        <v>947014</v>
      </c>
      <c r="AJ128" s="337">
        <f t="shared" ca="1" si="379"/>
        <v>1149414</v>
      </c>
      <c r="AK128" s="337">
        <f t="shared" ca="1" si="379"/>
        <v>1295415</v>
      </c>
      <c r="AL128" s="337">
        <f t="shared" ca="1" si="379"/>
        <v>1455815</v>
      </c>
      <c r="AM128" s="337">
        <f t="shared" ca="1" si="379"/>
        <v>1708815</v>
      </c>
      <c r="AN128" s="391">
        <f t="shared" ca="1" si="379"/>
        <v>1987765</v>
      </c>
      <c r="AO128" s="337">
        <f t="shared" ca="1" si="379"/>
        <v>2246515</v>
      </c>
      <c r="AP128" s="337">
        <f t="shared" ca="1" si="379"/>
        <v>2500616</v>
      </c>
      <c r="AQ128" s="337">
        <f t="shared" ca="1" si="379"/>
        <v>2769116</v>
      </c>
      <c r="AR128" s="337">
        <f t="shared" ca="1" si="379"/>
        <v>3131366</v>
      </c>
      <c r="AS128" s="337">
        <f t="shared" ca="1" si="379"/>
        <v>3380818</v>
      </c>
      <c r="AT128" s="337">
        <f t="shared" ca="1" si="379"/>
        <v>3794818</v>
      </c>
      <c r="AU128" s="337">
        <f t="shared" ca="1" si="379"/>
        <v>4001818</v>
      </c>
      <c r="AV128" s="337">
        <f t="shared" ca="1" si="379"/>
        <v>4096020</v>
      </c>
      <c r="AW128" s="337">
        <f t="shared" ca="1" si="379"/>
        <v>4261020</v>
      </c>
      <c r="AX128" s="337">
        <f t="shared" ca="1" si="379"/>
        <v>4519770</v>
      </c>
      <c r="AY128" s="337">
        <f t="shared" ca="1" si="379"/>
        <v>4778520</v>
      </c>
      <c r="AZ128" s="391">
        <f t="shared" ca="1" si="379"/>
        <v>5153120</v>
      </c>
      <c r="BA128" s="337">
        <f t="shared" ca="1" si="379"/>
        <v>5417620</v>
      </c>
      <c r="BB128" s="337">
        <f t="shared" ca="1" si="379"/>
        <v>5569322</v>
      </c>
      <c r="BC128" s="337">
        <f t="shared" ca="1" si="379"/>
        <v>5886722</v>
      </c>
      <c r="BD128" s="337">
        <f t="shared" ca="1" si="379"/>
        <v>6204122</v>
      </c>
      <c r="BE128" s="337">
        <f t="shared" ca="1" si="379"/>
        <v>6521522</v>
      </c>
      <c r="BF128" s="337">
        <f t="shared" ca="1" si="379"/>
        <v>6838922</v>
      </c>
      <c r="BG128" s="337">
        <f t="shared" ca="1" si="379"/>
        <v>7099923</v>
      </c>
      <c r="BH128" s="337">
        <f t="shared" ca="1" si="379"/>
        <v>7470223</v>
      </c>
      <c r="BI128" s="337">
        <f t="shared" ca="1" si="379"/>
        <v>7727724.9999999925</v>
      </c>
      <c r="BJ128" s="337">
        <f t="shared" ca="1" si="379"/>
        <v>8098024.9999999925</v>
      </c>
      <c r="BK128" s="169">
        <f t="shared" ca="1" si="379"/>
        <v>8468324.9999999925</v>
      </c>
      <c r="BL128" s="170">
        <f t="shared" ref="BL128:BL129" ca="1" si="380">P128</f>
        <v>-139293</v>
      </c>
      <c r="BM128" s="80">
        <f t="shared" ref="BM128:BM131" ca="1" si="381">AB128</f>
        <v>351210</v>
      </c>
      <c r="BN128" s="81">
        <f t="shared" ref="BN128:BN131" ca="1" si="382">AS128</f>
        <v>3380818</v>
      </c>
      <c r="BO128" s="82"/>
      <c r="BP128" s="82"/>
      <c r="BQ128" s="82"/>
    </row>
    <row r="129" spans="1:69" ht="12.75" customHeight="1" outlineLevel="1" x14ac:dyDescent="0.25">
      <c r="A129" s="23"/>
      <c r="B129" s="109" t="s">
        <v>67</v>
      </c>
      <c r="C129" s="109"/>
      <c r="D129" s="360">
        <f ca="1">D139-D152</f>
        <v>-77000</v>
      </c>
      <c r="E129" s="308">
        <f t="shared" ref="E129:BK129" ca="1" si="383">E139-E152</f>
        <v>0</v>
      </c>
      <c r="F129" s="308">
        <f t="shared" ca="1" si="383"/>
        <v>0</v>
      </c>
      <c r="G129" s="308">
        <f t="shared" ca="1" si="383"/>
        <v>0</v>
      </c>
      <c r="H129" s="308">
        <f t="shared" ca="1" si="383"/>
        <v>-21000</v>
      </c>
      <c r="I129" s="308">
        <f t="shared" ca="1" si="383"/>
        <v>-76298</v>
      </c>
      <c r="J129" s="308">
        <f t="shared" ca="1" si="383"/>
        <v>-57500</v>
      </c>
      <c r="K129" s="308">
        <f t="shared" ca="1" si="383"/>
        <v>52000</v>
      </c>
      <c r="L129" s="308">
        <f t="shared" ca="1" si="383"/>
        <v>-38798</v>
      </c>
      <c r="M129" s="308">
        <f t="shared" ca="1" si="383"/>
        <v>135601</v>
      </c>
      <c r="N129" s="308">
        <f t="shared" ca="1" si="383"/>
        <v>-10399</v>
      </c>
      <c r="O129" s="308">
        <f t="shared" ca="1" si="383"/>
        <v>4000</v>
      </c>
      <c r="P129" s="360">
        <f t="shared" ca="1" si="383"/>
        <v>-49899</v>
      </c>
      <c r="Q129" s="308">
        <f t="shared" ca="1" si="383"/>
        <v>48300</v>
      </c>
      <c r="R129" s="308">
        <f t="shared" ca="1" si="383"/>
        <v>-8099</v>
      </c>
      <c r="S129" s="308">
        <f t="shared" ca="1" si="383"/>
        <v>48300</v>
      </c>
      <c r="T129" s="308">
        <f t="shared" ca="1" si="383"/>
        <v>-8099</v>
      </c>
      <c r="U129" s="308">
        <f t="shared" ca="1" si="383"/>
        <v>48300</v>
      </c>
      <c r="V129" s="308">
        <f t="shared" ca="1" si="383"/>
        <v>48300</v>
      </c>
      <c r="W129" s="308">
        <f t="shared" ca="1" si="383"/>
        <v>6300</v>
      </c>
      <c r="X129" s="308">
        <f t="shared" ca="1" si="383"/>
        <v>-29799</v>
      </c>
      <c r="Y129" s="308">
        <f t="shared" ca="1" si="383"/>
        <v>96600</v>
      </c>
      <c r="Z129" s="308">
        <f t="shared" ca="1" si="383"/>
        <v>96600</v>
      </c>
      <c r="AA129" s="308">
        <f t="shared" ca="1" si="383"/>
        <v>96600</v>
      </c>
      <c r="AB129" s="360">
        <f t="shared" ca="1" si="383"/>
        <v>47200</v>
      </c>
      <c r="AC129" s="308">
        <f t="shared" ca="1" si="383"/>
        <v>101200</v>
      </c>
      <c r="AD129" s="308">
        <f t="shared" ca="1" si="383"/>
        <v>101200</v>
      </c>
      <c r="AE129" s="308">
        <f t="shared" ca="1" si="383"/>
        <v>67800</v>
      </c>
      <c r="AF129" s="308">
        <f t="shared" ca="1" si="383"/>
        <v>39002</v>
      </c>
      <c r="AG129" s="308">
        <f t="shared" ca="1" si="383"/>
        <v>151800</v>
      </c>
      <c r="AH129" s="308">
        <f t="shared" ca="1" si="383"/>
        <v>95800</v>
      </c>
      <c r="AI129" s="308">
        <f t="shared" ca="1" si="383"/>
        <v>39002</v>
      </c>
      <c r="AJ129" s="308">
        <f t="shared" ca="1" si="383"/>
        <v>202400</v>
      </c>
      <c r="AK129" s="308">
        <f t="shared" ca="1" si="383"/>
        <v>146001</v>
      </c>
      <c r="AL129" s="308">
        <f t="shared" ca="1" si="383"/>
        <v>160400</v>
      </c>
      <c r="AM129" s="308">
        <f t="shared" ca="1" si="383"/>
        <v>253000</v>
      </c>
      <c r="AN129" s="360">
        <f t="shared" ca="1" si="383"/>
        <v>278950</v>
      </c>
      <c r="AO129" s="308">
        <f t="shared" ca="1" si="383"/>
        <v>258750</v>
      </c>
      <c r="AP129" s="308">
        <f t="shared" ca="1" si="383"/>
        <v>254101</v>
      </c>
      <c r="AQ129" s="308">
        <f t="shared" ca="1" si="383"/>
        <v>268500</v>
      </c>
      <c r="AR129" s="308">
        <f t="shared" ca="1" si="383"/>
        <v>362250</v>
      </c>
      <c r="AS129" s="308">
        <f t="shared" ca="1" si="383"/>
        <v>249452</v>
      </c>
      <c r="AT129" s="308">
        <f t="shared" ca="1" si="383"/>
        <v>414000</v>
      </c>
      <c r="AU129" s="308">
        <f t="shared" ca="1" si="383"/>
        <v>207000</v>
      </c>
      <c r="AV129" s="308">
        <f t="shared" ca="1" si="383"/>
        <v>94202</v>
      </c>
      <c r="AW129" s="308">
        <f t="shared" ca="1" si="383"/>
        <v>165000</v>
      </c>
      <c r="AX129" s="308">
        <f t="shared" ca="1" si="383"/>
        <v>258750</v>
      </c>
      <c r="AY129" s="308">
        <f t="shared" ca="1" si="383"/>
        <v>258750</v>
      </c>
      <c r="AZ129" s="360">
        <f t="shared" ca="1" si="383"/>
        <v>374600</v>
      </c>
      <c r="BA129" s="308">
        <f t="shared" ca="1" si="383"/>
        <v>264500</v>
      </c>
      <c r="BB129" s="308">
        <f t="shared" ca="1" si="383"/>
        <v>151702</v>
      </c>
      <c r="BC129" s="308">
        <f t="shared" ca="1" si="383"/>
        <v>317400</v>
      </c>
      <c r="BD129" s="308">
        <f t="shared" ca="1" si="383"/>
        <v>317400</v>
      </c>
      <c r="BE129" s="308">
        <f t="shared" ca="1" si="383"/>
        <v>317400</v>
      </c>
      <c r="BF129" s="308">
        <f t="shared" ca="1" si="383"/>
        <v>317400</v>
      </c>
      <c r="BG129" s="308">
        <f t="shared" ca="1" si="383"/>
        <v>261001</v>
      </c>
      <c r="BH129" s="308">
        <f t="shared" ca="1" si="383"/>
        <v>370300</v>
      </c>
      <c r="BI129" s="308">
        <f t="shared" ca="1" si="383"/>
        <v>257501.99999999255</v>
      </c>
      <c r="BJ129" s="308">
        <f t="shared" ca="1" si="383"/>
        <v>370300</v>
      </c>
      <c r="BK129" s="178">
        <f t="shared" ca="1" si="383"/>
        <v>370300</v>
      </c>
      <c r="BL129" s="72">
        <f t="shared" ca="1" si="380"/>
        <v>-49899</v>
      </c>
      <c r="BM129" s="85">
        <f t="shared" ca="1" si="381"/>
        <v>47200</v>
      </c>
      <c r="BN129" s="86">
        <f t="shared" ca="1" si="382"/>
        <v>249452</v>
      </c>
      <c r="BO129" s="87"/>
      <c r="BP129" s="87"/>
      <c r="BQ129" s="87"/>
    </row>
    <row r="130" spans="1:69" ht="12.75" customHeight="1" outlineLevel="1" x14ac:dyDescent="0.25">
      <c r="A130" s="23"/>
      <c r="B130" s="109"/>
      <c r="C130" s="5"/>
      <c r="D130" s="387"/>
      <c r="E130" s="304"/>
      <c r="F130" s="304"/>
      <c r="G130" s="304"/>
      <c r="H130" s="304"/>
      <c r="I130" s="304"/>
      <c r="J130" s="304"/>
      <c r="K130" s="304"/>
      <c r="L130" s="304"/>
      <c r="M130" s="304"/>
      <c r="N130" s="304"/>
      <c r="O130" s="304"/>
      <c r="P130" s="387"/>
      <c r="Q130" s="291"/>
      <c r="R130" s="292"/>
      <c r="S130" s="292"/>
      <c r="T130" s="292"/>
      <c r="U130" s="292"/>
      <c r="V130" s="292"/>
      <c r="W130" s="292"/>
      <c r="X130" s="292"/>
      <c r="Y130" s="292"/>
      <c r="Z130" s="292"/>
      <c r="AA130" s="292"/>
      <c r="AB130" s="421"/>
      <c r="AC130" s="292"/>
      <c r="AD130" s="292"/>
      <c r="AE130" s="292"/>
      <c r="AF130" s="292"/>
      <c r="AG130" s="292"/>
      <c r="AH130" s="292"/>
      <c r="AI130" s="292"/>
      <c r="AJ130" s="292"/>
      <c r="AK130" s="292"/>
      <c r="AL130" s="292"/>
      <c r="AM130" s="292"/>
      <c r="AN130" s="421"/>
      <c r="AO130" s="292"/>
      <c r="AP130" s="292"/>
      <c r="AQ130" s="292"/>
      <c r="AR130" s="292"/>
      <c r="AS130" s="292"/>
      <c r="AT130" s="292"/>
      <c r="AU130" s="292"/>
      <c r="AV130" s="292"/>
      <c r="AW130" s="292"/>
      <c r="AX130" s="292"/>
      <c r="AY130" s="292"/>
      <c r="AZ130" s="421"/>
      <c r="BA130" s="292"/>
      <c r="BB130" s="292"/>
      <c r="BC130" s="292"/>
      <c r="BD130" s="292"/>
      <c r="BE130" s="292"/>
      <c r="BF130" s="292"/>
      <c r="BG130" s="292"/>
      <c r="BH130" s="292"/>
      <c r="BI130" s="292"/>
      <c r="BJ130" s="292"/>
      <c r="BK130" s="24"/>
      <c r="BL130" s="25"/>
      <c r="BM130" s="85">
        <f t="shared" si="381"/>
        <v>0</v>
      </c>
      <c r="BN130" s="86">
        <f t="shared" si="382"/>
        <v>0</v>
      </c>
      <c r="BO130" s="87"/>
      <c r="BP130" s="87"/>
      <c r="BQ130" s="87"/>
    </row>
    <row r="131" spans="1:69" ht="12.75" customHeight="1" outlineLevel="1" x14ac:dyDescent="0.25">
      <c r="A131" s="23"/>
      <c r="B131" s="126"/>
      <c r="C131" s="5"/>
      <c r="D131" s="387"/>
      <c r="E131" s="304"/>
      <c r="F131" s="304"/>
      <c r="G131" s="304"/>
      <c r="H131" s="304"/>
      <c r="I131" s="304"/>
      <c r="J131" s="304"/>
      <c r="K131" s="304"/>
      <c r="L131" s="304"/>
      <c r="M131" s="304"/>
      <c r="N131" s="304"/>
      <c r="O131" s="304"/>
      <c r="P131" s="387"/>
      <c r="Q131" s="304"/>
      <c r="R131" s="304"/>
      <c r="S131" s="304"/>
      <c r="T131" s="304"/>
      <c r="U131" s="304"/>
      <c r="V131" s="304"/>
      <c r="W131" s="304"/>
      <c r="X131" s="304"/>
      <c r="Y131" s="304"/>
      <c r="Z131" s="304"/>
      <c r="AA131" s="304"/>
      <c r="AB131" s="387"/>
      <c r="AC131" s="304"/>
      <c r="AD131" s="304"/>
      <c r="AE131" s="304"/>
      <c r="AF131" s="304"/>
      <c r="AG131" s="304"/>
      <c r="AH131" s="304"/>
      <c r="AI131" s="304"/>
      <c r="AJ131" s="304"/>
      <c r="AK131" s="304"/>
      <c r="AL131" s="304"/>
      <c r="AM131" s="304"/>
      <c r="AN131" s="387"/>
      <c r="AO131" s="304"/>
      <c r="AP131" s="304"/>
      <c r="AQ131" s="304"/>
      <c r="AR131" s="304"/>
      <c r="AS131" s="304"/>
      <c r="AT131" s="304"/>
      <c r="AU131" s="304"/>
      <c r="AV131" s="304"/>
      <c r="AW131" s="304"/>
      <c r="AX131" s="304"/>
      <c r="AY131" s="304"/>
      <c r="AZ131" s="387"/>
      <c r="BA131" s="304"/>
      <c r="BB131" s="304"/>
      <c r="BC131" s="304"/>
      <c r="BD131" s="304"/>
      <c r="BE131" s="304"/>
      <c r="BF131" s="304"/>
      <c r="BG131" s="304"/>
      <c r="BH131" s="304"/>
      <c r="BI131" s="304"/>
      <c r="BJ131" s="304"/>
      <c r="BK131" s="97"/>
      <c r="BL131" s="25"/>
      <c r="BM131" s="179">
        <f t="shared" si="381"/>
        <v>0</v>
      </c>
      <c r="BN131" s="180">
        <f t="shared" si="382"/>
        <v>0</v>
      </c>
      <c r="BO131" s="181"/>
      <c r="BP131" s="181"/>
      <c r="BQ131" s="181"/>
    </row>
    <row r="132" spans="1:69" ht="12.75" customHeight="1" outlineLevel="1" x14ac:dyDescent="0.25">
      <c r="A132" s="75"/>
      <c r="B132" s="260" t="s">
        <v>68</v>
      </c>
      <c r="C132" s="182">
        <v>0.2</v>
      </c>
      <c r="D132" s="365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1"/>
      <c r="P132" s="365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365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  <c r="AM132" s="291"/>
      <c r="AN132" s="365"/>
      <c r="AO132" s="291"/>
      <c r="AP132" s="291"/>
      <c r="AQ132" s="291"/>
      <c r="AR132" s="291"/>
      <c r="AS132" s="291"/>
      <c r="AT132" s="291"/>
      <c r="AU132" s="291"/>
      <c r="AV132" s="291"/>
      <c r="AW132" s="291"/>
      <c r="AX132" s="291"/>
      <c r="AY132" s="291"/>
      <c r="AZ132" s="365"/>
      <c r="BA132" s="291"/>
      <c r="BB132" s="291"/>
      <c r="BC132" s="291"/>
      <c r="BD132" s="291"/>
      <c r="BE132" s="291"/>
      <c r="BF132" s="291"/>
      <c r="BG132" s="291"/>
      <c r="BH132" s="291"/>
      <c r="BI132" s="291"/>
      <c r="BJ132" s="291"/>
      <c r="BK132" s="52"/>
      <c r="BL132" s="72">
        <f t="shared" ref="BL132:BL134" si="384">SUM(E132:P132)</f>
        <v>0</v>
      </c>
      <c r="BM132" s="37">
        <f t="shared" ref="BM132:BM134" si="385">SUM(Q132:AB132)</f>
        <v>0</v>
      </c>
      <c r="BN132" s="38">
        <f t="shared" ref="BN132:BN134" si="386">SUM(AC132:AS132)</f>
        <v>0</v>
      </c>
      <c r="BO132" s="34"/>
      <c r="BP132" s="34"/>
      <c r="BQ132" s="34"/>
    </row>
    <row r="133" spans="1:69" ht="12.75" customHeight="1" outlineLevel="2" x14ac:dyDescent="0.25">
      <c r="A133" s="75"/>
      <c r="B133" s="165" t="s">
        <v>69</v>
      </c>
      <c r="C133" s="183">
        <v>1</v>
      </c>
      <c r="D133" s="365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1"/>
      <c r="P133" s="365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365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  <c r="AM133" s="291"/>
      <c r="AN133" s="365"/>
      <c r="AO133" s="291"/>
      <c r="AP133" s="291"/>
      <c r="AQ133" s="291"/>
      <c r="AR133" s="291"/>
      <c r="AS133" s="291"/>
      <c r="AT133" s="291"/>
      <c r="AU133" s="291"/>
      <c r="AV133" s="291"/>
      <c r="AW133" s="291"/>
      <c r="AX133" s="291"/>
      <c r="AY133" s="291"/>
      <c r="AZ133" s="365"/>
      <c r="BA133" s="291"/>
      <c r="BB133" s="291"/>
      <c r="BC133" s="291"/>
      <c r="BD133" s="291"/>
      <c r="BE133" s="291"/>
      <c r="BF133" s="291"/>
      <c r="BG133" s="291"/>
      <c r="BH133" s="291"/>
      <c r="BI133" s="291"/>
      <c r="BJ133" s="291"/>
      <c r="BK133" s="52"/>
      <c r="BL133" s="72">
        <f t="shared" si="384"/>
        <v>0</v>
      </c>
      <c r="BM133" s="37">
        <f t="shared" si="385"/>
        <v>0</v>
      </c>
      <c r="BN133" s="38">
        <f t="shared" si="386"/>
        <v>0</v>
      </c>
      <c r="BO133" s="34"/>
      <c r="BP133" s="34"/>
      <c r="BQ133" s="34"/>
    </row>
    <row r="134" spans="1:69" ht="12.75" customHeight="1" outlineLevel="2" x14ac:dyDescent="0.25">
      <c r="A134" s="75"/>
      <c r="B134" s="165" t="s">
        <v>70</v>
      </c>
      <c r="C134" s="23"/>
      <c r="D134" s="394">
        <f t="shared" ref="D134:AI134" si="387">D11*(100%-$C132)</f>
        <v>0</v>
      </c>
      <c r="E134" s="340">
        <f t="shared" si="387"/>
        <v>0</v>
      </c>
      <c r="F134" s="340">
        <f t="shared" si="387"/>
        <v>0</v>
      </c>
      <c r="G134" s="340">
        <f t="shared" si="387"/>
        <v>0</v>
      </c>
      <c r="H134" s="340">
        <f t="shared" si="387"/>
        <v>0</v>
      </c>
      <c r="I134" s="340">
        <f t="shared" si="387"/>
        <v>184000</v>
      </c>
      <c r="J134" s="340">
        <f t="shared" si="387"/>
        <v>0</v>
      </c>
      <c r="K134" s="340">
        <f t="shared" si="387"/>
        <v>376000</v>
      </c>
      <c r="L134" s="340">
        <f t="shared" si="387"/>
        <v>952000</v>
      </c>
      <c r="M134" s="340">
        <f t="shared" si="387"/>
        <v>1888000</v>
      </c>
      <c r="N134" s="340">
        <f t="shared" si="387"/>
        <v>2072000</v>
      </c>
      <c r="O134" s="340">
        <f t="shared" si="387"/>
        <v>2256000</v>
      </c>
      <c r="P134" s="394">
        <f t="shared" si="387"/>
        <v>2562000</v>
      </c>
      <c r="Q134" s="340">
        <f t="shared" si="387"/>
        <v>2755200</v>
      </c>
      <c r="R134" s="340">
        <f t="shared" si="387"/>
        <v>2948400</v>
      </c>
      <c r="S134" s="340">
        <f t="shared" si="387"/>
        <v>3141600</v>
      </c>
      <c r="T134" s="340">
        <f t="shared" si="387"/>
        <v>3334800</v>
      </c>
      <c r="U134" s="340">
        <f t="shared" si="387"/>
        <v>3528000</v>
      </c>
      <c r="V134" s="340">
        <f t="shared" si="387"/>
        <v>3721200</v>
      </c>
      <c r="W134" s="340">
        <f t="shared" si="387"/>
        <v>3914400</v>
      </c>
      <c r="X134" s="340">
        <f t="shared" si="387"/>
        <v>4300800</v>
      </c>
      <c r="Y134" s="340">
        <f t="shared" si="387"/>
        <v>4687200</v>
      </c>
      <c r="Z134" s="340">
        <f t="shared" si="387"/>
        <v>5073600</v>
      </c>
      <c r="AA134" s="340">
        <f t="shared" si="387"/>
        <v>5460000</v>
      </c>
      <c r="AB134" s="394">
        <f t="shared" si="387"/>
        <v>6124800.0000000009</v>
      </c>
      <c r="AC134" s="340">
        <f t="shared" si="387"/>
        <v>6529600.0000000009</v>
      </c>
      <c r="AD134" s="340">
        <f t="shared" si="387"/>
        <v>6934400</v>
      </c>
      <c r="AE134" s="340">
        <f t="shared" si="387"/>
        <v>7541600</v>
      </c>
      <c r="AF134" s="340">
        <f t="shared" si="387"/>
        <v>8148800</v>
      </c>
      <c r="AG134" s="340">
        <f t="shared" si="387"/>
        <v>8756000</v>
      </c>
      <c r="AH134" s="340">
        <f t="shared" si="387"/>
        <v>9363200.0000000019</v>
      </c>
      <c r="AI134" s="340">
        <f t="shared" si="387"/>
        <v>9970400.0000000019</v>
      </c>
      <c r="AJ134" s="340">
        <f t="shared" ref="AJ134:BK134" si="388">AJ11*(100%-$C132)</f>
        <v>10780000.000000002</v>
      </c>
      <c r="AK134" s="340">
        <f t="shared" si="388"/>
        <v>11589600.000000002</v>
      </c>
      <c r="AL134" s="340">
        <f t="shared" si="388"/>
        <v>12399200.000000002</v>
      </c>
      <c r="AM134" s="340">
        <f t="shared" si="388"/>
        <v>13411200.000000002</v>
      </c>
      <c r="AN134" s="394">
        <f t="shared" si="388"/>
        <v>14751000</v>
      </c>
      <c r="AO134" s="340">
        <f t="shared" si="388"/>
        <v>15786000</v>
      </c>
      <c r="AP134" s="340">
        <f t="shared" si="388"/>
        <v>17028000</v>
      </c>
      <c r="AQ134" s="340">
        <f t="shared" si="388"/>
        <v>18270000</v>
      </c>
      <c r="AR134" s="340">
        <f t="shared" si="388"/>
        <v>19719000</v>
      </c>
      <c r="AS134" s="340">
        <f t="shared" si="388"/>
        <v>21168000</v>
      </c>
      <c r="AT134" s="340">
        <f t="shared" si="388"/>
        <v>22824000</v>
      </c>
      <c r="AU134" s="340">
        <f t="shared" si="388"/>
        <v>23652000</v>
      </c>
      <c r="AV134" s="340">
        <f t="shared" si="388"/>
        <v>24480000</v>
      </c>
      <c r="AW134" s="340">
        <f t="shared" si="388"/>
        <v>25308000</v>
      </c>
      <c r="AX134" s="340">
        <f t="shared" si="388"/>
        <v>26343000</v>
      </c>
      <c r="AY134" s="340">
        <f t="shared" si="388"/>
        <v>27378000</v>
      </c>
      <c r="AZ134" s="394">
        <f t="shared" si="388"/>
        <v>29044400</v>
      </c>
      <c r="BA134" s="340">
        <f t="shared" si="388"/>
        <v>30102400</v>
      </c>
      <c r="BB134" s="340">
        <f t="shared" si="388"/>
        <v>31160400</v>
      </c>
      <c r="BC134" s="340">
        <f t="shared" si="388"/>
        <v>32430000</v>
      </c>
      <c r="BD134" s="340">
        <f t="shared" si="388"/>
        <v>33699600</v>
      </c>
      <c r="BE134" s="340">
        <f t="shared" si="388"/>
        <v>34969200</v>
      </c>
      <c r="BF134" s="340">
        <f t="shared" si="388"/>
        <v>36238800</v>
      </c>
      <c r="BG134" s="340">
        <f t="shared" si="388"/>
        <v>37508400</v>
      </c>
      <c r="BH134" s="340">
        <f t="shared" si="388"/>
        <v>38989599.999999993</v>
      </c>
      <c r="BI134" s="340">
        <f t="shared" si="388"/>
        <v>40470800</v>
      </c>
      <c r="BJ134" s="340">
        <f t="shared" si="388"/>
        <v>41952000</v>
      </c>
      <c r="BK134" s="184">
        <f t="shared" si="388"/>
        <v>43433200</v>
      </c>
      <c r="BL134" s="72">
        <f t="shared" si="384"/>
        <v>10290000</v>
      </c>
      <c r="BM134" s="37">
        <f t="shared" si="385"/>
        <v>48990000</v>
      </c>
      <c r="BN134" s="38">
        <f t="shared" si="386"/>
        <v>212146000</v>
      </c>
      <c r="BO134" s="34"/>
      <c r="BP134" s="34"/>
      <c r="BQ134" s="34"/>
    </row>
    <row r="135" spans="1:69" ht="12.75" customHeight="1" outlineLevel="2" x14ac:dyDescent="0.25">
      <c r="A135" s="75"/>
      <c r="B135" s="165" t="s">
        <v>71</v>
      </c>
      <c r="C135" s="23"/>
      <c r="D135" s="365">
        <f t="shared" ref="D135:I135" si="389">D16-D134</f>
        <v>0</v>
      </c>
      <c r="E135" s="291">
        <f t="shared" si="389"/>
        <v>0</v>
      </c>
      <c r="F135" s="291">
        <f t="shared" si="389"/>
        <v>0</v>
      </c>
      <c r="G135" s="291">
        <f t="shared" si="389"/>
        <v>0</v>
      </c>
      <c r="H135" s="291">
        <f t="shared" si="389"/>
        <v>0</v>
      </c>
      <c r="I135" s="291">
        <f t="shared" si="389"/>
        <v>57500</v>
      </c>
      <c r="J135" s="291">
        <f t="shared" ref="J135:AO135" si="390">J11-J134</f>
        <v>0</v>
      </c>
      <c r="K135" s="291">
        <f t="shared" si="390"/>
        <v>94000</v>
      </c>
      <c r="L135" s="291">
        <f t="shared" si="390"/>
        <v>238000</v>
      </c>
      <c r="M135" s="291">
        <f t="shared" si="390"/>
        <v>472000</v>
      </c>
      <c r="N135" s="291">
        <f t="shared" si="390"/>
        <v>518000</v>
      </c>
      <c r="O135" s="291">
        <f t="shared" si="390"/>
        <v>564000</v>
      </c>
      <c r="P135" s="365">
        <f t="shared" si="390"/>
        <v>640500</v>
      </c>
      <c r="Q135" s="291">
        <f t="shared" si="390"/>
        <v>688800</v>
      </c>
      <c r="R135" s="291">
        <f t="shared" si="390"/>
        <v>737100</v>
      </c>
      <c r="S135" s="291">
        <f t="shared" si="390"/>
        <v>785400</v>
      </c>
      <c r="T135" s="291">
        <f t="shared" si="390"/>
        <v>833700</v>
      </c>
      <c r="U135" s="291">
        <f t="shared" si="390"/>
        <v>882000</v>
      </c>
      <c r="V135" s="291">
        <f t="shared" si="390"/>
        <v>930300</v>
      </c>
      <c r="W135" s="291">
        <f t="shared" si="390"/>
        <v>978600</v>
      </c>
      <c r="X135" s="291">
        <f t="shared" si="390"/>
        <v>1075200</v>
      </c>
      <c r="Y135" s="291">
        <f t="shared" si="390"/>
        <v>1171800</v>
      </c>
      <c r="Z135" s="291">
        <f t="shared" si="390"/>
        <v>1268400</v>
      </c>
      <c r="AA135" s="291">
        <f t="shared" si="390"/>
        <v>1365000</v>
      </c>
      <c r="AB135" s="365">
        <f t="shared" si="390"/>
        <v>1531200</v>
      </c>
      <c r="AC135" s="291">
        <f t="shared" si="390"/>
        <v>1632400</v>
      </c>
      <c r="AD135" s="291">
        <f t="shared" si="390"/>
        <v>1733600</v>
      </c>
      <c r="AE135" s="291">
        <f t="shared" si="390"/>
        <v>1885400</v>
      </c>
      <c r="AF135" s="291">
        <f t="shared" si="390"/>
        <v>2037200</v>
      </c>
      <c r="AG135" s="291">
        <f t="shared" si="390"/>
        <v>2189000</v>
      </c>
      <c r="AH135" s="291">
        <f t="shared" si="390"/>
        <v>2340800</v>
      </c>
      <c r="AI135" s="291">
        <f t="shared" si="390"/>
        <v>2492600</v>
      </c>
      <c r="AJ135" s="291">
        <f t="shared" si="390"/>
        <v>2695000</v>
      </c>
      <c r="AK135" s="291">
        <f t="shared" si="390"/>
        <v>2897400</v>
      </c>
      <c r="AL135" s="291">
        <f t="shared" si="390"/>
        <v>3099800</v>
      </c>
      <c r="AM135" s="291">
        <f t="shared" si="390"/>
        <v>3352800</v>
      </c>
      <c r="AN135" s="365">
        <f t="shared" si="390"/>
        <v>3687750</v>
      </c>
      <c r="AO135" s="291">
        <f t="shared" si="390"/>
        <v>3946500</v>
      </c>
      <c r="AP135" s="291">
        <f t="shared" ref="AP135:BK135" si="391">AP11-AP134</f>
        <v>4257000</v>
      </c>
      <c r="AQ135" s="291">
        <f t="shared" si="391"/>
        <v>4567500</v>
      </c>
      <c r="AR135" s="291">
        <f t="shared" si="391"/>
        <v>4929750</v>
      </c>
      <c r="AS135" s="291">
        <f t="shared" si="391"/>
        <v>5292000</v>
      </c>
      <c r="AT135" s="291">
        <f t="shared" si="391"/>
        <v>5706000</v>
      </c>
      <c r="AU135" s="291">
        <f t="shared" si="391"/>
        <v>5913000</v>
      </c>
      <c r="AV135" s="291">
        <f t="shared" si="391"/>
        <v>6120000</v>
      </c>
      <c r="AW135" s="291">
        <f t="shared" si="391"/>
        <v>6327000</v>
      </c>
      <c r="AX135" s="291">
        <f t="shared" si="391"/>
        <v>6585750</v>
      </c>
      <c r="AY135" s="291">
        <f t="shared" si="391"/>
        <v>6844500</v>
      </c>
      <c r="AZ135" s="365">
        <f t="shared" si="391"/>
        <v>7261100</v>
      </c>
      <c r="BA135" s="291">
        <f t="shared" si="391"/>
        <v>7525600</v>
      </c>
      <c r="BB135" s="291">
        <f t="shared" si="391"/>
        <v>7790100</v>
      </c>
      <c r="BC135" s="291">
        <f t="shared" si="391"/>
        <v>8107500</v>
      </c>
      <c r="BD135" s="291">
        <f t="shared" si="391"/>
        <v>8424900</v>
      </c>
      <c r="BE135" s="291">
        <f t="shared" si="391"/>
        <v>8742300</v>
      </c>
      <c r="BF135" s="291">
        <f t="shared" si="391"/>
        <v>9059700</v>
      </c>
      <c r="BG135" s="291">
        <f t="shared" si="391"/>
        <v>9377100</v>
      </c>
      <c r="BH135" s="291">
        <f t="shared" si="391"/>
        <v>9747400</v>
      </c>
      <c r="BI135" s="291">
        <f t="shared" si="391"/>
        <v>10117699.999999993</v>
      </c>
      <c r="BJ135" s="291">
        <f t="shared" si="391"/>
        <v>10487999.999999993</v>
      </c>
      <c r="BK135" s="52">
        <f t="shared" si="391"/>
        <v>10858299.999999993</v>
      </c>
      <c r="BL135" s="72"/>
      <c r="BM135" s="37"/>
      <c r="BN135" s="38"/>
      <c r="BO135" s="34"/>
      <c r="BP135" s="34"/>
      <c r="BQ135" s="34"/>
    </row>
    <row r="136" spans="1:69" ht="12.75" customHeight="1" outlineLevel="2" x14ac:dyDescent="0.25">
      <c r="A136" s="75"/>
      <c r="B136" s="165" t="s">
        <v>72</v>
      </c>
      <c r="C136" s="23"/>
      <c r="D136" s="395">
        <f t="shared" ref="D136:AI136" ca="1" si="392">IF(D2&lt;=$C133,0,OFFSET(D135,0,-$C133))</f>
        <v>0</v>
      </c>
      <c r="E136" s="341">
        <f t="shared" ca="1" si="392"/>
        <v>0</v>
      </c>
      <c r="F136" s="341">
        <f t="shared" ca="1" si="392"/>
        <v>0</v>
      </c>
      <c r="G136" s="341">
        <f t="shared" ca="1" si="392"/>
        <v>0</v>
      </c>
      <c r="H136" s="341">
        <f t="shared" ca="1" si="392"/>
        <v>0</v>
      </c>
      <c r="I136" s="341">
        <f t="shared" ca="1" si="392"/>
        <v>0</v>
      </c>
      <c r="J136" s="341">
        <f t="shared" ca="1" si="392"/>
        <v>57500</v>
      </c>
      <c r="K136" s="341">
        <f t="shared" ca="1" si="392"/>
        <v>0</v>
      </c>
      <c r="L136" s="341">
        <f t="shared" ca="1" si="392"/>
        <v>94000</v>
      </c>
      <c r="M136" s="341">
        <f t="shared" ca="1" si="392"/>
        <v>238000</v>
      </c>
      <c r="N136" s="341">
        <f t="shared" ca="1" si="392"/>
        <v>472000</v>
      </c>
      <c r="O136" s="341">
        <f t="shared" ca="1" si="392"/>
        <v>518000</v>
      </c>
      <c r="P136" s="395">
        <f t="shared" ca="1" si="392"/>
        <v>564000</v>
      </c>
      <c r="Q136" s="341">
        <f t="shared" ca="1" si="392"/>
        <v>640500</v>
      </c>
      <c r="R136" s="341">
        <f t="shared" ca="1" si="392"/>
        <v>688800</v>
      </c>
      <c r="S136" s="341">
        <f t="shared" ca="1" si="392"/>
        <v>737100</v>
      </c>
      <c r="T136" s="341">
        <f t="shared" ca="1" si="392"/>
        <v>785400</v>
      </c>
      <c r="U136" s="341">
        <f t="shared" ca="1" si="392"/>
        <v>833700</v>
      </c>
      <c r="V136" s="341">
        <f t="shared" ca="1" si="392"/>
        <v>882000</v>
      </c>
      <c r="W136" s="341">
        <f t="shared" ca="1" si="392"/>
        <v>930300</v>
      </c>
      <c r="X136" s="341">
        <f t="shared" ca="1" si="392"/>
        <v>978600</v>
      </c>
      <c r="Y136" s="341">
        <f t="shared" ca="1" si="392"/>
        <v>1075200</v>
      </c>
      <c r="Z136" s="341">
        <f t="shared" ca="1" si="392"/>
        <v>1171800</v>
      </c>
      <c r="AA136" s="341">
        <f t="shared" ca="1" si="392"/>
        <v>1268400</v>
      </c>
      <c r="AB136" s="395">
        <f t="shared" ca="1" si="392"/>
        <v>1365000</v>
      </c>
      <c r="AC136" s="341">
        <f t="shared" ca="1" si="392"/>
        <v>1531200</v>
      </c>
      <c r="AD136" s="341">
        <f t="shared" ca="1" si="392"/>
        <v>1632400</v>
      </c>
      <c r="AE136" s="341">
        <f t="shared" ca="1" si="392"/>
        <v>1733600</v>
      </c>
      <c r="AF136" s="341">
        <f t="shared" ca="1" si="392"/>
        <v>1885400</v>
      </c>
      <c r="AG136" s="341">
        <f t="shared" ca="1" si="392"/>
        <v>2037200</v>
      </c>
      <c r="AH136" s="341">
        <f t="shared" ca="1" si="392"/>
        <v>2189000</v>
      </c>
      <c r="AI136" s="341">
        <f t="shared" ca="1" si="392"/>
        <v>2340800</v>
      </c>
      <c r="AJ136" s="341">
        <f t="shared" ref="AJ136:BK136" ca="1" si="393">IF(AJ2&lt;=$C133,0,OFFSET(AJ135,0,-$C133))</f>
        <v>2492600</v>
      </c>
      <c r="AK136" s="341">
        <f t="shared" ca="1" si="393"/>
        <v>2695000</v>
      </c>
      <c r="AL136" s="341">
        <f t="shared" ca="1" si="393"/>
        <v>2897400</v>
      </c>
      <c r="AM136" s="341">
        <f t="shared" ca="1" si="393"/>
        <v>3099800</v>
      </c>
      <c r="AN136" s="395">
        <f t="shared" ca="1" si="393"/>
        <v>3352800</v>
      </c>
      <c r="AO136" s="341">
        <f t="shared" ca="1" si="393"/>
        <v>3687750</v>
      </c>
      <c r="AP136" s="341">
        <f t="shared" ca="1" si="393"/>
        <v>3946500</v>
      </c>
      <c r="AQ136" s="341">
        <f t="shared" ca="1" si="393"/>
        <v>4257000</v>
      </c>
      <c r="AR136" s="341">
        <f t="shared" ca="1" si="393"/>
        <v>4567500</v>
      </c>
      <c r="AS136" s="341">
        <f t="shared" ca="1" si="393"/>
        <v>4929750</v>
      </c>
      <c r="AT136" s="341">
        <f t="shared" ca="1" si="393"/>
        <v>5292000</v>
      </c>
      <c r="AU136" s="341">
        <f t="shared" ca="1" si="393"/>
        <v>5706000</v>
      </c>
      <c r="AV136" s="341">
        <f t="shared" ca="1" si="393"/>
        <v>5913000</v>
      </c>
      <c r="AW136" s="341">
        <f t="shared" ca="1" si="393"/>
        <v>6120000</v>
      </c>
      <c r="AX136" s="341">
        <f t="shared" ca="1" si="393"/>
        <v>6327000</v>
      </c>
      <c r="AY136" s="341">
        <f t="shared" ca="1" si="393"/>
        <v>6585750</v>
      </c>
      <c r="AZ136" s="395">
        <f t="shared" ca="1" si="393"/>
        <v>6844500</v>
      </c>
      <c r="BA136" s="341">
        <f t="shared" ca="1" si="393"/>
        <v>7261100</v>
      </c>
      <c r="BB136" s="341">
        <f t="shared" ca="1" si="393"/>
        <v>7525600</v>
      </c>
      <c r="BC136" s="341">
        <f t="shared" ca="1" si="393"/>
        <v>7790100</v>
      </c>
      <c r="BD136" s="341">
        <f t="shared" ca="1" si="393"/>
        <v>8107500</v>
      </c>
      <c r="BE136" s="341">
        <f t="shared" ca="1" si="393"/>
        <v>8424900</v>
      </c>
      <c r="BF136" s="341">
        <f t="shared" ca="1" si="393"/>
        <v>8742300</v>
      </c>
      <c r="BG136" s="341">
        <f t="shared" ca="1" si="393"/>
        <v>9059700</v>
      </c>
      <c r="BH136" s="341">
        <f t="shared" ca="1" si="393"/>
        <v>9377100</v>
      </c>
      <c r="BI136" s="341">
        <f t="shared" ca="1" si="393"/>
        <v>9747400</v>
      </c>
      <c r="BJ136" s="341">
        <f t="shared" ca="1" si="393"/>
        <v>10117699.999999993</v>
      </c>
      <c r="BK136" s="185">
        <f t="shared" ca="1" si="393"/>
        <v>10487999.999999993</v>
      </c>
      <c r="BL136" s="72">
        <f t="shared" ref="BL136:BL139" ca="1" si="394">P136</f>
        <v>564000</v>
      </c>
      <c r="BM136" s="37">
        <f t="shared" ref="BM136:BM139" ca="1" si="395">AB136</f>
        <v>1365000</v>
      </c>
      <c r="BN136" s="38">
        <f t="shared" ref="BN136:BN138" ca="1" si="396">AS136</f>
        <v>4929750</v>
      </c>
      <c r="BO136" s="34"/>
      <c r="BP136" s="34"/>
      <c r="BQ136" s="34"/>
    </row>
    <row r="137" spans="1:69" ht="12.75" customHeight="1" outlineLevel="2" x14ac:dyDescent="0.25">
      <c r="A137" s="75"/>
      <c r="B137" s="165" t="s">
        <v>73</v>
      </c>
      <c r="C137" s="126"/>
      <c r="D137" s="365">
        <f t="shared" ref="D137:BK137" si="397">C138</f>
        <v>0</v>
      </c>
      <c r="E137" s="291">
        <f t="shared" ca="1" si="397"/>
        <v>0</v>
      </c>
      <c r="F137" s="291">
        <f t="shared" ca="1" si="397"/>
        <v>0</v>
      </c>
      <c r="G137" s="291">
        <f t="shared" ca="1" si="397"/>
        <v>0</v>
      </c>
      <c r="H137" s="291">
        <f t="shared" ca="1" si="397"/>
        <v>0</v>
      </c>
      <c r="I137" s="291">
        <f t="shared" ca="1" si="397"/>
        <v>0</v>
      </c>
      <c r="J137" s="291">
        <f t="shared" ca="1" si="397"/>
        <v>57500</v>
      </c>
      <c r="K137" s="291">
        <f t="shared" ca="1" si="397"/>
        <v>0</v>
      </c>
      <c r="L137" s="291">
        <f t="shared" ca="1" si="397"/>
        <v>94000</v>
      </c>
      <c r="M137" s="291">
        <f t="shared" ca="1" si="397"/>
        <v>238000</v>
      </c>
      <c r="N137" s="291">
        <f t="shared" ca="1" si="397"/>
        <v>472000</v>
      </c>
      <c r="O137" s="291">
        <f t="shared" ca="1" si="397"/>
        <v>518000</v>
      </c>
      <c r="P137" s="365">
        <f t="shared" ca="1" si="397"/>
        <v>564000</v>
      </c>
      <c r="Q137" s="291">
        <f t="shared" ca="1" si="397"/>
        <v>640500</v>
      </c>
      <c r="R137" s="291">
        <f t="shared" ca="1" si="397"/>
        <v>688800</v>
      </c>
      <c r="S137" s="291">
        <f t="shared" ca="1" si="397"/>
        <v>737100</v>
      </c>
      <c r="T137" s="291">
        <f t="shared" ca="1" si="397"/>
        <v>785400</v>
      </c>
      <c r="U137" s="291">
        <f t="shared" ca="1" si="397"/>
        <v>833700</v>
      </c>
      <c r="V137" s="291">
        <f t="shared" ca="1" si="397"/>
        <v>882000</v>
      </c>
      <c r="W137" s="291">
        <f t="shared" ca="1" si="397"/>
        <v>930300</v>
      </c>
      <c r="X137" s="291">
        <f t="shared" ca="1" si="397"/>
        <v>978600</v>
      </c>
      <c r="Y137" s="291">
        <f t="shared" ca="1" si="397"/>
        <v>1075200</v>
      </c>
      <c r="Z137" s="291">
        <f t="shared" ca="1" si="397"/>
        <v>1171800</v>
      </c>
      <c r="AA137" s="291">
        <f t="shared" ca="1" si="397"/>
        <v>1268400</v>
      </c>
      <c r="AB137" s="365">
        <f t="shared" ca="1" si="397"/>
        <v>1365000</v>
      </c>
      <c r="AC137" s="291">
        <f t="shared" ca="1" si="397"/>
        <v>1531200</v>
      </c>
      <c r="AD137" s="291">
        <f t="shared" ca="1" si="397"/>
        <v>1632400</v>
      </c>
      <c r="AE137" s="291">
        <f t="shared" ca="1" si="397"/>
        <v>1733600</v>
      </c>
      <c r="AF137" s="291">
        <f t="shared" ca="1" si="397"/>
        <v>1885400</v>
      </c>
      <c r="AG137" s="291">
        <f t="shared" ca="1" si="397"/>
        <v>2037200</v>
      </c>
      <c r="AH137" s="291">
        <f t="shared" ca="1" si="397"/>
        <v>2189000</v>
      </c>
      <c r="AI137" s="291">
        <f t="shared" ca="1" si="397"/>
        <v>2340800</v>
      </c>
      <c r="AJ137" s="291">
        <f t="shared" ca="1" si="397"/>
        <v>2492600</v>
      </c>
      <c r="AK137" s="291">
        <f t="shared" ca="1" si="397"/>
        <v>2695000</v>
      </c>
      <c r="AL137" s="291">
        <f t="shared" ca="1" si="397"/>
        <v>2897400</v>
      </c>
      <c r="AM137" s="291">
        <f t="shared" ca="1" si="397"/>
        <v>3099800</v>
      </c>
      <c r="AN137" s="365">
        <f t="shared" ca="1" si="397"/>
        <v>3352800</v>
      </c>
      <c r="AO137" s="291">
        <f t="shared" ca="1" si="397"/>
        <v>3687750</v>
      </c>
      <c r="AP137" s="291">
        <f t="shared" ca="1" si="397"/>
        <v>3946500</v>
      </c>
      <c r="AQ137" s="291">
        <f t="shared" ca="1" si="397"/>
        <v>4257000</v>
      </c>
      <c r="AR137" s="291">
        <f t="shared" ca="1" si="397"/>
        <v>4567500</v>
      </c>
      <c r="AS137" s="291">
        <f t="shared" ca="1" si="397"/>
        <v>4929750</v>
      </c>
      <c r="AT137" s="291">
        <f t="shared" ca="1" si="397"/>
        <v>5292000</v>
      </c>
      <c r="AU137" s="291">
        <f t="shared" ca="1" si="397"/>
        <v>5706000</v>
      </c>
      <c r="AV137" s="291">
        <f t="shared" ca="1" si="397"/>
        <v>5913000</v>
      </c>
      <c r="AW137" s="291">
        <f t="shared" ca="1" si="397"/>
        <v>6120000</v>
      </c>
      <c r="AX137" s="291">
        <f t="shared" ca="1" si="397"/>
        <v>6327000</v>
      </c>
      <c r="AY137" s="291">
        <f t="shared" ca="1" si="397"/>
        <v>6585750</v>
      </c>
      <c r="AZ137" s="365">
        <f t="shared" ca="1" si="397"/>
        <v>6844500</v>
      </c>
      <c r="BA137" s="291">
        <f t="shared" ca="1" si="397"/>
        <v>7261100</v>
      </c>
      <c r="BB137" s="291">
        <f t="shared" ca="1" si="397"/>
        <v>7525600</v>
      </c>
      <c r="BC137" s="291">
        <f t="shared" ca="1" si="397"/>
        <v>7790100</v>
      </c>
      <c r="BD137" s="291">
        <f t="shared" ca="1" si="397"/>
        <v>8107500</v>
      </c>
      <c r="BE137" s="291">
        <f t="shared" ca="1" si="397"/>
        <v>8424900</v>
      </c>
      <c r="BF137" s="291">
        <f t="shared" ca="1" si="397"/>
        <v>8742300</v>
      </c>
      <c r="BG137" s="291">
        <f t="shared" ca="1" si="397"/>
        <v>9059700</v>
      </c>
      <c r="BH137" s="291">
        <f t="shared" ca="1" si="397"/>
        <v>9377100</v>
      </c>
      <c r="BI137" s="291">
        <f t="shared" ca="1" si="397"/>
        <v>9747400</v>
      </c>
      <c r="BJ137" s="291">
        <f t="shared" ca="1" si="397"/>
        <v>10117699.999999993</v>
      </c>
      <c r="BK137" s="52">
        <f t="shared" ca="1" si="397"/>
        <v>10487999.999999993</v>
      </c>
      <c r="BL137" s="72">
        <f t="shared" ca="1" si="394"/>
        <v>564000</v>
      </c>
      <c r="BM137" s="37">
        <f t="shared" ca="1" si="395"/>
        <v>1365000</v>
      </c>
      <c r="BN137" s="38">
        <f t="shared" ca="1" si="396"/>
        <v>4929750</v>
      </c>
      <c r="BO137" s="34"/>
      <c r="BP137" s="34"/>
      <c r="BQ137" s="34"/>
    </row>
    <row r="138" spans="1:69" ht="12.75" customHeight="1" outlineLevel="2" x14ac:dyDescent="0.25">
      <c r="A138" s="75"/>
      <c r="B138" s="165" t="s">
        <v>74</v>
      </c>
      <c r="C138" s="126"/>
      <c r="D138" s="365">
        <f t="shared" ref="D138:BK138" ca="1" si="398">D137+D135-D136</f>
        <v>0</v>
      </c>
      <c r="E138" s="291">
        <f t="shared" ca="1" si="398"/>
        <v>0</v>
      </c>
      <c r="F138" s="291">
        <f t="shared" ca="1" si="398"/>
        <v>0</v>
      </c>
      <c r="G138" s="291">
        <f t="shared" ca="1" si="398"/>
        <v>0</v>
      </c>
      <c r="H138" s="291">
        <f t="shared" ca="1" si="398"/>
        <v>0</v>
      </c>
      <c r="I138" s="291">
        <f t="shared" ca="1" si="398"/>
        <v>57500</v>
      </c>
      <c r="J138" s="291">
        <f t="shared" ca="1" si="398"/>
        <v>0</v>
      </c>
      <c r="K138" s="291">
        <f t="shared" ca="1" si="398"/>
        <v>94000</v>
      </c>
      <c r="L138" s="291">
        <f t="shared" ca="1" si="398"/>
        <v>238000</v>
      </c>
      <c r="M138" s="291">
        <f t="shared" ca="1" si="398"/>
        <v>472000</v>
      </c>
      <c r="N138" s="291">
        <f t="shared" ca="1" si="398"/>
        <v>518000</v>
      </c>
      <c r="O138" s="291">
        <f t="shared" ca="1" si="398"/>
        <v>564000</v>
      </c>
      <c r="P138" s="365">
        <f t="shared" ca="1" si="398"/>
        <v>640500</v>
      </c>
      <c r="Q138" s="291">
        <f t="shared" ca="1" si="398"/>
        <v>688800</v>
      </c>
      <c r="R138" s="291">
        <f t="shared" ca="1" si="398"/>
        <v>737100</v>
      </c>
      <c r="S138" s="291">
        <f t="shared" ca="1" si="398"/>
        <v>785400</v>
      </c>
      <c r="T138" s="291">
        <f t="shared" ca="1" si="398"/>
        <v>833700</v>
      </c>
      <c r="U138" s="291">
        <f t="shared" ca="1" si="398"/>
        <v>882000</v>
      </c>
      <c r="V138" s="291">
        <f t="shared" ca="1" si="398"/>
        <v>930300</v>
      </c>
      <c r="W138" s="291">
        <f t="shared" ca="1" si="398"/>
        <v>978600</v>
      </c>
      <c r="X138" s="291">
        <f t="shared" ca="1" si="398"/>
        <v>1075200</v>
      </c>
      <c r="Y138" s="291">
        <f t="shared" ca="1" si="398"/>
        <v>1171800</v>
      </c>
      <c r="Z138" s="291">
        <f t="shared" ca="1" si="398"/>
        <v>1268400</v>
      </c>
      <c r="AA138" s="291">
        <f t="shared" ca="1" si="398"/>
        <v>1365000</v>
      </c>
      <c r="AB138" s="365">
        <f t="shared" ca="1" si="398"/>
        <v>1531200</v>
      </c>
      <c r="AC138" s="291">
        <f t="shared" ca="1" si="398"/>
        <v>1632400</v>
      </c>
      <c r="AD138" s="291">
        <f t="shared" ca="1" si="398"/>
        <v>1733600</v>
      </c>
      <c r="AE138" s="291">
        <f t="shared" ca="1" si="398"/>
        <v>1885400</v>
      </c>
      <c r="AF138" s="291">
        <f t="shared" ca="1" si="398"/>
        <v>2037200</v>
      </c>
      <c r="AG138" s="291">
        <f t="shared" ca="1" si="398"/>
        <v>2189000</v>
      </c>
      <c r="AH138" s="291">
        <f t="shared" ca="1" si="398"/>
        <v>2340800</v>
      </c>
      <c r="AI138" s="291">
        <f t="shared" ca="1" si="398"/>
        <v>2492600</v>
      </c>
      <c r="AJ138" s="291">
        <f t="shared" ca="1" si="398"/>
        <v>2695000</v>
      </c>
      <c r="AK138" s="291">
        <f t="shared" ca="1" si="398"/>
        <v>2897400</v>
      </c>
      <c r="AL138" s="291">
        <f t="shared" ca="1" si="398"/>
        <v>3099800</v>
      </c>
      <c r="AM138" s="291">
        <f t="shared" ca="1" si="398"/>
        <v>3352800</v>
      </c>
      <c r="AN138" s="365">
        <f t="shared" ca="1" si="398"/>
        <v>3687750</v>
      </c>
      <c r="AO138" s="291">
        <f t="shared" ca="1" si="398"/>
        <v>3946500</v>
      </c>
      <c r="AP138" s="291">
        <f t="shared" ca="1" si="398"/>
        <v>4257000</v>
      </c>
      <c r="AQ138" s="291">
        <f t="shared" ca="1" si="398"/>
        <v>4567500</v>
      </c>
      <c r="AR138" s="291">
        <f t="shared" ca="1" si="398"/>
        <v>4929750</v>
      </c>
      <c r="AS138" s="291">
        <f t="shared" ca="1" si="398"/>
        <v>5292000</v>
      </c>
      <c r="AT138" s="291">
        <f t="shared" ca="1" si="398"/>
        <v>5706000</v>
      </c>
      <c r="AU138" s="291">
        <f t="shared" ca="1" si="398"/>
        <v>5913000</v>
      </c>
      <c r="AV138" s="291">
        <f t="shared" ca="1" si="398"/>
        <v>6120000</v>
      </c>
      <c r="AW138" s="291">
        <f t="shared" ca="1" si="398"/>
        <v>6327000</v>
      </c>
      <c r="AX138" s="291">
        <f t="shared" ca="1" si="398"/>
        <v>6585750</v>
      </c>
      <c r="AY138" s="291">
        <f t="shared" ca="1" si="398"/>
        <v>6844500</v>
      </c>
      <c r="AZ138" s="365">
        <f t="shared" ca="1" si="398"/>
        <v>7261100</v>
      </c>
      <c r="BA138" s="291">
        <f t="shared" ca="1" si="398"/>
        <v>7525600</v>
      </c>
      <c r="BB138" s="291">
        <f t="shared" ca="1" si="398"/>
        <v>7790100</v>
      </c>
      <c r="BC138" s="291">
        <f t="shared" ca="1" si="398"/>
        <v>8107500</v>
      </c>
      <c r="BD138" s="291">
        <f t="shared" ca="1" si="398"/>
        <v>8424900</v>
      </c>
      <c r="BE138" s="291">
        <f t="shared" ca="1" si="398"/>
        <v>8742300</v>
      </c>
      <c r="BF138" s="291">
        <f t="shared" ca="1" si="398"/>
        <v>9059700</v>
      </c>
      <c r="BG138" s="291">
        <f t="shared" ca="1" si="398"/>
        <v>9377100</v>
      </c>
      <c r="BH138" s="291">
        <f t="shared" ca="1" si="398"/>
        <v>9747400</v>
      </c>
      <c r="BI138" s="291">
        <f t="shared" ca="1" si="398"/>
        <v>10117699.999999993</v>
      </c>
      <c r="BJ138" s="291">
        <f t="shared" ca="1" si="398"/>
        <v>10487999.999999993</v>
      </c>
      <c r="BK138" s="52">
        <f t="shared" ca="1" si="398"/>
        <v>10858299.999999993</v>
      </c>
      <c r="BL138" s="72">
        <f t="shared" ca="1" si="394"/>
        <v>640500</v>
      </c>
      <c r="BM138" s="37">
        <f t="shared" ca="1" si="395"/>
        <v>1531200</v>
      </c>
      <c r="BN138" s="38">
        <f t="shared" ca="1" si="396"/>
        <v>5292000</v>
      </c>
      <c r="BO138" s="34"/>
      <c r="BP138" s="34"/>
      <c r="BQ138" s="34"/>
    </row>
    <row r="139" spans="1:69" ht="12.75" customHeight="1" outlineLevel="2" x14ac:dyDescent="0.25">
      <c r="A139" s="75"/>
      <c r="B139" s="165" t="s">
        <v>75</v>
      </c>
      <c r="C139" s="23"/>
      <c r="D139" s="365">
        <f t="shared" ref="D139:BK139" ca="1" si="399">D138-D137</f>
        <v>0</v>
      </c>
      <c r="E139" s="291">
        <f t="shared" ca="1" si="399"/>
        <v>0</v>
      </c>
      <c r="F139" s="291">
        <f t="shared" ca="1" si="399"/>
        <v>0</v>
      </c>
      <c r="G139" s="291">
        <f t="shared" ca="1" si="399"/>
        <v>0</v>
      </c>
      <c r="H139" s="291">
        <f t="shared" ca="1" si="399"/>
        <v>0</v>
      </c>
      <c r="I139" s="291">
        <f t="shared" ca="1" si="399"/>
        <v>57500</v>
      </c>
      <c r="J139" s="291">
        <f t="shared" ca="1" si="399"/>
        <v>-57500</v>
      </c>
      <c r="K139" s="291">
        <f t="shared" ca="1" si="399"/>
        <v>94000</v>
      </c>
      <c r="L139" s="291">
        <f t="shared" ca="1" si="399"/>
        <v>144000</v>
      </c>
      <c r="M139" s="291">
        <f t="shared" ca="1" si="399"/>
        <v>234000</v>
      </c>
      <c r="N139" s="291">
        <f t="shared" ca="1" si="399"/>
        <v>46000</v>
      </c>
      <c r="O139" s="291">
        <f t="shared" ca="1" si="399"/>
        <v>46000</v>
      </c>
      <c r="P139" s="365">
        <f t="shared" ca="1" si="399"/>
        <v>76500</v>
      </c>
      <c r="Q139" s="291">
        <f t="shared" ca="1" si="399"/>
        <v>48300</v>
      </c>
      <c r="R139" s="291">
        <f t="shared" ca="1" si="399"/>
        <v>48300</v>
      </c>
      <c r="S139" s="291">
        <f t="shared" ca="1" si="399"/>
        <v>48300</v>
      </c>
      <c r="T139" s="291">
        <f t="shared" ca="1" si="399"/>
        <v>48300</v>
      </c>
      <c r="U139" s="291">
        <f t="shared" ca="1" si="399"/>
        <v>48300</v>
      </c>
      <c r="V139" s="291">
        <f t="shared" ca="1" si="399"/>
        <v>48300</v>
      </c>
      <c r="W139" s="291">
        <f t="shared" ca="1" si="399"/>
        <v>48300</v>
      </c>
      <c r="X139" s="291">
        <f t="shared" ca="1" si="399"/>
        <v>96600</v>
      </c>
      <c r="Y139" s="291">
        <f t="shared" ca="1" si="399"/>
        <v>96600</v>
      </c>
      <c r="Z139" s="291">
        <f t="shared" ca="1" si="399"/>
        <v>96600</v>
      </c>
      <c r="AA139" s="291">
        <f t="shared" ca="1" si="399"/>
        <v>96600</v>
      </c>
      <c r="AB139" s="365">
        <f t="shared" ca="1" si="399"/>
        <v>166200</v>
      </c>
      <c r="AC139" s="291">
        <f t="shared" ca="1" si="399"/>
        <v>101200</v>
      </c>
      <c r="AD139" s="291">
        <f t="shared" ca="1" si="399"/>
        <v>101200</v>
      </c>
      <c r="AE139" s="291">
        <f t="shared" ca="1" si="399"/>
        <v>151800</v>
      </c>
      <c r="AF139" s="291">
        <f t="shared" ca="1" si="399"/>
        <v>151800</v>
      </c>
      <c r="AG139" s="291">
        <f t="shared" ca="1" si="399"/>
        <v>151800</v>
      </c>
      <c r="AH139" s="291">
        <f t="shared" ca="1" si="399"/>
        <v>151800</v>
      </c>
      <c r="AI139" s="291">
        <f t="shared" ca="1" si="399"/>
        <v>151800</v>
      </c>
      <c r="AJ139" s="291">
        <f t="shared" ca="1" si="399"/>
        <v>202400</v>
      </c>
      <c r="AK139" s="291">
        <f t="shared" ca="1" si="399"/>
        <v>202400</v>
      </c>
      <c r="AL139" s="291">
        <f t="shared" ca="1" si="399"/>
        <v>202400</v>
      </c>
      <c r="AM139" s="291">
        <f t="shared" ca="1" si="399"/>
        <v>253000</v>
      </c>
      <c r="AN139" s="365">
        <f t="shared" ca="1" si="399"/>
        <v>334950</v>
      </c>
      <c r="AO139" s="291">
        <f t="shared" ca="1" si="399"/>
        <v>258750</v>
      </c>
      <c r="AP139" s="291">
        <f t="shared" ca="1" si="399"/>
        <v>310500</v>
      </c>
      <c r="AQ139" s="291">
        <f t="shared" ca="1" si="399"/>
        <v>310500</v>
      </c>
      <c r="AR139" s="291">
        <f t="shared" ca="1" si="399"/>
        <v>362250</v>
      </c>
      <c r="AS139" s="291">
        <f t="shared" ca="1" si="399"/>
        <v>362250</v>
      </c>
      <c r="AT139" s="291">
        <f t="shared" ca="1" si="399"/>
        <v>414000</v>
      </c>
      <c r="AU139" s="291">
        <f t="shared" ca="1" si="399"/>
        <v>207000</v>
      </c>
      <c r="AV139" s="291">
        <f t="shared" ca="1" si="399"/>
        <v>207000</v>
      </c>
      <c r="AW139" s="291">
        <f t="shared" ca="1" si="399"/>
        <v>207000</v>
      </c>
      <c r="AX139" s="291">
        <f t="shared" ca="1" si="399"/>
        <v>258750</v>
      </c>
      <c r="AY139" s="291">
        <f t="shared" ca="1" si="399"/>
        <v>258750</v>
      </c>
      <c r="AZ139" s="365">
        <f t="shared" ca="1" si="399"/>
        <v>416600</v>
      </c>
      <c r="BA139" s="291">
        <f t="shared" ca="1" si="399"/>
        <v>264500</v>
      </c>
      <c r="BB139" s="291">
        <f t="shared" ca="1" si="399"/>
        <v>264500</v>
      </c>
      <c r="BC139" s="291">
        <f t="shared" ca="1" si="399"/>
        <v>317400</v>
      </c>
      <c r="BD139" s="291">
        <f t="shared" ca="1" si="399"/>
        <v>317400</v>
      </c>
      <c r="BE139" s="291">
        <f t="shared" ca="1" si="399"/>
        <v>317400</v>
      </c>
      <c r="BF139" s="291">
        <f t="shared" ca="1" si="399"/>
        <v>317400</v>
      </c>
      <c r="BG139" s="291">
        <f t="shared" ca="1" si="399"/>
        <v>317400</v>
      </c>
      <c r="BH139" s="291">
        <f t="shared" ca="1" si="399"/>
        <v>370300</v>
      </c>
      <c r="BI139" s="291">
        <f t="shared" ca="1" si="399"/>
        <v>370299.99999999255</v>
      </c>
      <c r="BJ139" s="291">
        <f t="shared" ca="1" si="399"/>
        <v>370300</v>
      </c>
      <c r="BK139" s="52">
        <f t="shared" ca="1" si="399"/>
        <v>370300</v>
      </c>
      <c r="BL139" s="72">
        <f t="shared" ca="1" si="394"/>
        <v>76500</v>
      </c>
      <c r="BM139" s="37">
        <f t="shared" ca="1" si="395"/>
        <v>166200</v>
      </c>
      <c r="BN139" s="38">
        <f t="shared" ref="BN139:BN140" ca="1" si="400">SUM(AC139:AS139)</f>
        <v>3760800</v>
      </c>
      <c r="BO139" s="34"/>
      <c r="BP139" s="34"/>
      <c r="BQ139" s="34"/>
    </row>
    <row r="140" spans="1:69" ht="22.5" customHeight="1" outlineLevel="1" x14ac:dyDescent="0.25">
      <c r="A140" s="75"/>
      <c r="B140" s="165" t="s">
        <v>157</v>
      </c>
      <c r="C140" s="23"/>
      <c r="D140" s="396">
        <f ca="1">D134+D136</f>
        <v>0</v>
      </c>
      <c r="E140" s="342">
        <f t="shared" ref="E140:BK140" ca="1" si="401">E134+E136</f>
        <v>0</v>
      </c>
      <c r="F140" s="342">
        <f t="shared" ca="1" si="401"/>
        <v>0</v>
      </c>
      <c r="G140" s="342">
        <f t="shared" ca="1" si="401"/>
        <v>0</v>
      </c>
      <c r="H140" s="342">
        <f t="shared" ca="1" si="401"/>
        <v>0</v>
      </c>
      <c r="I140" s="342">
        <f ca="1">I134+I136</f>
        <v>184000</v>
      </c>
      <c r="J140" s="342">
        <f t="shared" ca="1" si="401"/>
        <v>57500</v>
      </c>
      <c r="K140" s="342">
        <f t="shared" ca="1" si="401"/>
        <v>376000</v>
      </c>
      <c r="L140" s="342">
        <f t="shared" ca="1" si="401"/>
        <v>1046000</v>
      </c>
      <c r="M140" s="342">
        <f t="shared" ca="1" si="401"/>
        <v>2126000</v>
      </c>
      <c r="N140" s="342">
        <f t="shared" ca="1" si="401"/>
        <v>2544000</v>
      </c>
      <c r="O140" s="342">
        <f t="shared" ca="1" si="401"/>
        <v>2774000</v>
      </c>
      <c r="P140" s="396">
        <f t="shared" ca="1" si="401"/>
        <v>3126000</v>
      </c>
      <c r="Q140" s="342">
        <f t="shared" ca="1" si="401"/>
        <v>3395700</v>
      </c>
      <c r="R140" s="342">
        <f t="shared" ca="1" si="401"/>
        <v>3637200</v>
      </c>
      <c r="S140" s="342">
        <f t="shared" ca="1" si="401"/>
        <v>3878700</v>
      </c>
      <c r="T140" s="342">
        <f t="shared" ca="1" si="401"/>
        <v>4120200</v>
      </c>
      <c r="U140" s="342">
        <f t="shared" ca="1" si="401"/>
        <v>4361700</v>
      </c>
      <c r="V140" s="342">
        <f t="shared" ca="1" si="401"/>
        <v>4603200</v>
      </c>
      <c r="W140" s="342">
        <f t="shared" ca="1" si="401"/>
        <v>4844700</v>
      </c>
      <c r="X140" s="342">
        <f t="shared" ca="1" si="401"/>
        <v>5279400</v>
      </c>
      <c r="Y140" s="342">
        <f t="shared" ca="1" si="401"/>
        <v>5762400</v>
      </c>
      <c r="Z140" s="342">
        <f t="shared" ca="1" si="401"/>
        <v>6245400</v>
      </c>
      <c r="AA140" s="342">
        <f t="shared" ca="1" si="401"/>
        <v>6728400</v>
      </c>
      <c r="AB140" s="396">
        <f t="shared" ca="1" si="401"/>
        <v>7489800.0000000009</v>
      </c>
      <c r="AC140" s="342">
        <f t="shared" ca="1" si="401"/>
        <v>8060800.0000000009</v>
      </c>
      <c r="AD140" s="342">
        <f t="shared" ca="1" si="401"/>
        <v>8566800</v>
      </c>
      <c r="AE140" s="342">
        <f t="shared" ca="1" si="401"/>
        <v>9275200</v>
      </c>
      <c r="AF140" s="342">
        <f t="shared" ca="1" si="401"/>
        <v>10034200</v>
      </c>
      <c r="AG140" s="342">
        <f t="shared" ca="1" si="401"/>
        <v>10793200</v>
      </c>
      <c r="AH140" s="342">
        <f t="shared" ca="1" si="401"/>
        <v>11552200.000000002</v>
      </c>
      <c r="AI140" s="342">
        <f t="shared" ca="1" si="401"/>
        <v>12311200.000000002</v>
      </c>
      <c r="AJ140" s="342">
        <f t="shared" ca="1" si="401"/>
        <v>13272600.000000002</v>
      </c>
      <c r="AK140" s="342">
        <f t="shared" ca="1" si="401"/>
        <v>14284600.000000002</v>
      </c>
      <c r="AL140" s="342">
        <f t="shared" ca="1" si="401"/>
        <v>15296600.000000002</v>
      </c>
      <c r="AM140" s="342">
        <f t="shared" ca="1" si="401"/>
        <v>16511000.000000002</v>
      </c>
      <c r="AN140" s="396">
        <f t="shared" ca="1" si="401"/>
        <v>18103800</v>
      </c>
      <c r="AO140" s="342">
        <f t="shared" ca="1" si="401"/>
        <v>19473750</v>
      </c>
      <c r="AP140" s="342">
        <f t="shared" ca="1" si="401"/>
        <v>20974500</v>
      </c>
      <c r="AQ140" s="342">
        <f t="shared" ca="1" si="401"/>
        <v>22527000</v>
      </c>
      <c r="AR140" s="342">
        <f t="shared" ca="1" si="401"/>
        <v>24286500</v>
      </c>
      <c r="AS140" s="342">
        <f t="shared" ca="1" si="401"/>
        <v>26097750</v>
      </c>
      <c r="AT140" s="342">
        <f t="shared" ca="1" si="401"/>
        <v>28116000</v>
      </c>
      <c r="AU140" s="342">
        <f t="shared" ca="1" si="401"/>
        <v>29358000</v>
      </c>
      <c r="AV140" s="342">
        <f t="shared" ca="1" si="401"/>
        <v>30393000</v>
      </c>
      <c r="AW140" s="342">
        <f t="shared" ca="1" si="401"/>
        <v>31428000</v>
      </c>
      <c r="AX140" s="342">
        <f t="shared" ca="1" si="401"/>
        <v>32670000</v>
      </c>
      <c r="AY140" s="342">
        <f t="shared" ca="1" si="401"/>
        <v>33963750</v>
      </c>
      <c r="AZ140" s="396">
        <f t="shared" ca="1" si="401"/>
        <v>35888900</v>
      </c>
      <c r="BA140" s="342">
        <f t="shared" ca="1" si="401"/>
        <v>37363500</v>
      </c>
      <c r="BB140" s="342">
        <f t="shared" ca="1" si="401"/>
        <v>38686000</v>
      </c>
      <c r="BC140" s="342">
        <f t="shared" ca="1" si="401"/>
        <v>40220100</v>
      </c>
      <c r="BD140" s="342">
        <f t="shared" ca="1" si="401"/>
        <v>41807100</v>
      </c>
      <c r="BE140" s="342">
        <f t="shared" ca="1" si="401"/>
        <v>43394100</v>
      </c>
      <c r="BF140" s="342">
        <f t="shared" ca="1" si="401"/>
        <v>44981100</v>
      </c>
      <c r="BG140" s="342">
        <f t="shared" ca="1" si="401"/>
        <v>46568100</v>
      </c>
      <c r="BH140" s="342">
        <f t="shared" ca="1" si="401"/>
        <v>48366699.999999993</v>
      </c>
      <c r="BI140" s="342">
        <f t="shared" ca="1" si="401"/>
        <v>50218200</v>
      </c>
      <c r="BJ140" s="342">
        <f t="shared" ca="1" si="401"/>
        <v>52069699.999999993</v>
      </c>
      <c r="BK140" s="186">
        <f t="shared" ca="1" si="401"/>
        <v>53921199.999999993</v>
      </c>
      <c r="BL140" s="72">
        <f ca="1">SUM(E140:P140)</f>
        <v>12233500</v>
      </c>
      <c r="BM140" s="37">
        <f ca="1">SUM(Q140:AB140)</f>
        <v>60346800</v>
      </c>
      <c r="BN140" s="38">
        <f t="shared" ca="1" si="400"/>
        <v>261421700</v>
      </c>
      <c r="BO140" s="34"/>
      <c r="BP140" s="34"/>
      <c r="BQ140" s="34"/>
    </row>
    <row r="141" spans="1:69" ht="15.75" customHeight="1" outlineLevel="2" x14ac:dyDescent="0.25">
      <c r="A141" s="75"/>
      <c r="B141" s="165"/>
      <c r="C141" s="23"/>
      <c r="D141" s="365"/>
      <c r="E141" s="342"/>
      <c r="F141" s="342"/>
      <c r="G141" s="342"/>
      <c r="H141" s="342"/>
      <c r="I141" s="342"/>
      <c r="J141" s="342"/>
      <c r="K141" s="342"/>
      <c r="L141" s="342"/>
      <c r="M141" s="342"/>
      <c r="N141" s="342"/>
      <c r="O141" s="342"/>
      <c r="P141" s="396"/>
      <c r="Q141" s="342"/>
      <c r="R141" s="342"/>
      <c r="S141" s="342"/>
      <c r="T141" s="342"/>
      <c r="U141" s="342"/>
      <c r="V141" s="342"/>
      <c r="W141" s="342"/>
      <c r="X141" s="342"/>
      <c r="Y141" s="342"/>
      <c r="Z141" s="342"/>
      <c r="AA141" s="342"/>
      <c r="AB141" s="396"/>
      <c r="AC141" s="342"/>
      <c r="AD141" s="342"/>
      <c r="AE141" s="342"/>
      <c r="AF141" s="342"/>
      <c r="AG141" s="342"/>
      <c r="AH141" s="342"/>
      <c r="AI141" s="342"/>
      <c r="AJ141" s="342"/>
      <c r="AK141" s="342"/>
      <c r="AL141" s="342"/>
      <c r="AM141" s="342"/>
      <c r="AN141" s="396"/>
      <c r="AO141" s="342"/>
      <c r="AP141" s="342"/>
      <c r="AQ141" s="342"/>
      <c r="AR141" s="342"/>
      <c r="AS141" s="342"/>
      <c r="AT141" s="342"/>
      <c r="AU141" s="342"/>
      <c r="AV141" s="342"/>
      <c r="AW141" s="342"/>
      <c r="AX141" s="342"/>
      <c r="AY141" s="342"/>
      <c r="AZ141" s="396"/>
      <c r="BA141" s="342"/>
      <c r="BB141" s="342"/>
      <c r="BC141" s="342"/>
      <c r="BD141" s="342"/>
      <c r="BE141" s="342"/>
      <c r="BF141" s="342"/>
      <c r="BG141" s="342"/>
      <c r="BH141" s="342"/>
      <c r="BI141" s="342"/>
      <c r="BJ141" s="342"/>
      <c r="BK141" s="186"/>
      <c r="BL141" s="72"/>
      <c r="BM141" s="37"/>
      <c r="BN141" s="38"/>
      <c r="BO141" s="34"/>
      <c r="BP141" s="34"/>
      <c r="BQ141" s="34"/>
    </row>
    <row r="142" spans="1:69" ht="12.75" customHeight="1" outlineLevel="2" x14ac:dyDescent="0.3">
      <c r="A142" s="187" t="s">
        <v>76</v>
      </c>
      <c r="B142" s="261"/>
      <c r="C142" s="188"/>
      <c r="D142" s="397">
        <v>1</v>
      </c>
      <c r="E142" s="343">
        <v>2</v>
      </c>
      <c r="F142" s="343">
        <v>3</v>
      </c>
      <c r="G142" s="343">
        <v>4</v>
      </c>
      <c r="H142" s="343">
        <v>5</v>
      </c>
      <c r="I142" s="343">
        <v>6</v>
      </c>
      <c r="J142" s="343">
        <v>7</v>
      </c>
      <c r="K142" s="343">
        <v>8</v>
      </c>
      <c r="L142" s="343">
        <v>9</v>
      </c>
      <c r="M142" s="343">
        <v>10</v>
      </c>
      <c r="N142" s="343">
        <v>11</v>
      </c>
      <c r="O142" s="343">
        <v>12</v>
      </c>
      <c r="P142" s="397">
        <v>13</v>
      </c>
      <c r="Q142" s="343">
        <v>14</v>
      </c>
      <c r="R142" s="343">
        <v>15</v>
      </c>
      <c r="S142" s="343">
        <v>16</v>
      </c>
      <c r="T142" s="343">
        <v>17</v>
      </c>
      <c r="U142" s="343">
        <v>18</v>
      </c>
      <c r="V142" s="343">
        <v>19</v>
      </c>
      <c r="W142" s="343">
        <v>20</v>
      </c>
      <c r="X142" s="343">
        <v>21</v>
      </c>
      <c r="Y142" s="343">
        <v>22</v>
      </c>
      <c r="Z142" s="343">
        <v>23</v>
      </c>
      <c r="AA142" s="343">
        <v>24</v>
      </c>
      <c r="AB142" s="397">
        <v>25</v>
      </c>
      <c r="AC142" s="343">
        <v>26</v>
      </c>
      <c r="AD142" s="343">
        <v>27</v>
      </c>
      <c r="AE142" s="343">
        <v>28</v>
      </c>
      <c r="AF142" s="343">
        <v>29</v>
      </c>
      <c r="AG142" s="343">
        <v>30</v>
      </c>
      <c r="AH142" s="343">
        <v>31</v>
      </c>
      <c r="AI142" s="343">
        <v>32</v>
      </c>
      <c r="AJ142" s="343">
        <v>33</v>
      </c>
      <c r="AK142" s="343">
        <v>34</v>
      </c>
      <c r="AL142" s="343">
        <v>35</v>
      </c>
      <c r="AM142" s="343">
        <v>36</v>
      </c>
      <c r="AN142" s="397"/>
      <c r="AO142" s="343"/>
      <c r="AP142" s="343"/>
      <c r="AQ142" s="343"/>
      <c r="AR142" s="343"/>
      <c r="AS142" s="343">
        <v>37</v>
      </c>
      <c r="AT142" s="343"/>
      <c r="AU142" s="343"/>
      <c r="AV142" s="343"/>
      <c r="AW142" s="343"/>
      <c r="AX142" s="343"/>
      <c r="AY142" s="343"/>
      <c r="AZ142" s="397"/>
      <c r="BA142" s="343"/>
      <c r="BB142" s="343"/>
      <c r="BC142" s="343"/>
      <c r="BD142" s="343"/>
      <c r="BE142" s="343"/>
      <c r="BF142" s="343"/>
      <c r="BG142" s="343"/>
      <c r="BH142" s="343"/>
      <c r="BI142" s="343"/>
      <c r="BJ142" s="343"/>
      <c r="BK142" s="189"/>
      <c r="BL142" s="190"/>
      <c r="BM142" s="191"/>
      <c r="BN142" s="192"/>
      <c r="BO142" s="193"/>
      <c r="BP142" s="193"/>
      <c r="BQ142" s="193"/>
    </row>
    <row r="143" spans="1:69" ht="12.75" customHeight="1" outlineLevel="2" x14ac:dyDescent="0.25">
      <c r="A143" s="23"/>
      <c r="B143" s="260" t="s">
        <v>77</v>
      </c>
      <c r="C143" s="182">
        <v>0.7</v>
      </c>
      <c r="D143" s="387"/>
      <c r="E143" s="304"/>
      <c r="F143" s="304"/>
      <c r="G143" s="304"/>
      <c r="H143" s="304"/>
      <c r="I143" s="304"/>
      <c r="J143" s="304"/>
      <c r="K143" s="304"/>
      <c r="L143" s="304"/>
      <c r="M143" s="304"/>
      <c r="N143" s="304"/>
      <c r="O143" s="304"/>
      <c r="P143" s="387"/>
      <c r="Q143" s="304"/>
      <c r="R143" s="304"/>
      <c r="S143" s="304"/>
      <c r="T143" s="304"/>
      <c r="U143" s="304"/>
      <c r="V143" s="304"/>
      <c r="W143" s="304"/>
      <c r="X143" s="304"/>
      <c r="Y143" s="304"/>
      <c r="Z143" s="304"/>
      <c r="AA143" s="304"/>
      <c r="AB143" s="387"/>
      <c r="AC143" s="304"/>
      <c r="AD143" s="304"/>
      <c r="AE143" s="304"/>
      <c r="AF143" s="304"/>
      <c r="AG143" s="304"/>
      <c r="AH143" s="304"/>
      <c r="AI143" s="304"/>
      <c r="AJ143" s="304"/>
      <c r="AK143" s="304"/>
      <c r="AL143" s="304"/>
      <c r="AM143" s="304"/>
      <c r="AN143" s="387"/>
      <c r="AO143" s="304"/>
      <c r="AP143" s="304"/>
      <c r="AQ143" s="304"/>
      <c r="AR143" s="304"/>
      <c r="AS143" s="304"/>
      <c r="AT143" s="304"/>
      <c r="AU143" s="304"/>
      <c r="AV143" s="304"/>
      <c r="AW143" s="304"/>
      <c r="AX143" s="304"/>
      <c r="AY143" s="304"/>
      <c r="AZ143" s="387"/>
      <c r="BA143" s="304"/>
      <c r="BB143" s="304"/>
      <c r="BC143" s="304"/>
      <c r="BD143" s="304"/>
      <c r="BE143" s="304"/>
      <c r="BF143" s="304"/>
      <c r="BG143" s="304"/>
      <c r="BH143" s="304"/>
      <c r="BI143" s="304"/>
      <c r="BJ143" s="304"/>
      <c r="BK143" s="97"/>
      <c r="BL143" s="36"/>
      <c r="BM143" s="85"/>
      <c r="BN143" s="86"/>
      <c r="BO143" s="87"/>
      <c r="BP143" s="87"/>
      <c r="BQ143" s="87"/>
    </row>
    <row r="144" spans="1:69" ht="12.75" customHeight="1" outlineLevel="2" x14ac:dyDescent="0.25">
      <c r="A144" s="23"/>
      <c r="B144" s="260" t="s">
        <v>78</v>
      </c>
      <c r="C144" s="194">
        <v>1</v>
      </c>
      <c r="D144" s="387"/>
      <c r="E144" s="304"/>
      <c r="F144" s="304"/>
      <c r="G144" s="304"/>
      <c r="H144" s="304"/>
      <c r="I144" s="304"/>
      <c r="J144" s="304"/>
      <c r="K144" s="304"/>
      <c r="L144" s="304"/>
      <c r="M144" s="304"/>
      <c r="N144" s="304"/>
      <c r="O144" s="304"/>
      <c r="P144" s="387"/>
      <c r="Q144" s="304"/>
      <c r="R144" s="304"/>
      <c r="S144" s="304"/>
      <c r="T144" s="304"/>
      <c r="U144" s="304"/>
      <c r="V144" s="304"/>
      <c r="W144" s="304"/>
      <c r="X144" s="304"/>
      <c r="Y144" s="304"/>
      <c r="Z144" s="304"/>
      <c r="AA144" s="304"/>
      <c r="AB144" s="387"/>
      <c r="AC144" s="304"/>
      <c r="AD144" s="304"/>
      <c r="AE144" s="304"/>
      <c r="AF144" s="304"/>
      <c r="AG144" s="304"/>
      <c r="AH144" s="304"/>
      <c r="AI144" s="304"/>
      <c r="AJ144" s="304"/>
      <c r="AK144" s="304"/>
      <c r="AL144" s="304"/>
      <c r="AM144" s="304"/>
      <c r="AN144" s="387"/>
      <c r="AO144" s="304"/>
      <c r="AP144" s="304"/>
      <c r="AQ144" s="304"/>
      <c r="AR144" s="304"/>
      <c r="AS144" s="304"/>
      <c r="AT144" s="304"/>
      <c r="AU144" s="304"/>
      <c r="AV144" s="304"/>
      <c r="AW144" s="304"/>
      <c r="AX144" s="304"/>
      <c r="AY144" s="304"/>
      <c r="AZ144" s="387"/>
      <c r="BA144" s="304"/>
      <c r="BB144" s="304"/>
      <c r="BC144" s="304"/>
      <c r="BD144" s="304"/>
      <c r="BE144" s="304"/>
      <c r="BF144" s="304"/>
      <c r="BG144" s="304"/>
      <c r="BH144" s="304"/>
      <c r="BI144" s="304"/>
      <c r="BJ144" s="304"/>
      <c r="BK144" s="97"/>
      <c r="BL144" s="36"/>
      <c r="BM144" s="85"/>
      <c r="BN144" s="86"/>
      <c r="BO144" s="87"/>
      <c r="BP144" s="87"/>
      <c r="BQ144" s="87"/>
    </row>
    <row r="145" spans="1:69" ht="12.75" customHeight="1" outlineLevel="2" x14ac:dyDescent="0.25">
      <c r="A145" s="23"/>
      <c r="B145" s="165" t="s">
        <v>79</v>
      </c>
      <c r="C145" s="183">
        <v>1</v>
      </c>
      <c r="D145" s="365">
        <f>IF(D$142&lt;$C144,D$146*100%,D$146*(100%-$C143))</f>
        <v>33000.000000000007</v>
      </c>
      <c r="E145" s="291">
        <f t="shared" ref="E145:O145" si="402">IF(E$142&lt;$C144,E$146*100%,E$146*(100%-$C143))</f>
        <v>33000.000000000007</v>
      </c>
      <c r="F145" s="291">
        <f t="shared" si="402"/>
        <v>33000.000000000007</v>
      </c>
      <c r="G145" s="291">
        <f t="shared" si="402"/>
        <v>33000.000000000007</v>
      </c>
      <c r="H145" s="291">
        <f t="shared" si="402"/>
        <v>42000.000000000007</v>
      </c>
      <c r="I145" s="291">
        <f t="shared" si="402"/>
        <v>99342.000000000015</v>
      </c>
      <c r="J145" s="291">
        <f t="shared" si="402"/>
        <v>99342.000000000015</v>
      </c>
      <c r="K145" s="291">
        <f t="shared" si="402"/>
        <v>117342.00000000001</v>
      </c>
      <c r="L145" s="291">
        <f t="shared" si="402"/>
        <v>195684.00000000003</v>
      </c>
      <c r="M145" s="291">
        <f t="shared" si="402"/>
        <v>237855.00000000003</v>
      </c>
      <c r="N145" s="291">
        <f t="shared" si="402"/>
        <v>262026.00000000003</v>
      </c>
      <c r="O145" s="291">
        <f t="shared" si="402"/>
        <v>280026.00000000006</v>
      </c>
      <c r="P145" s="365">
        <f t="shared" ref="P145:AI145" si="403">IF(P$142&lt;$C144,P$146*100%,P$146*(100%-$C143))</f>
        <v>334197.00000000006</v>
      </c>
      <c r="Q145" s="291">
        <f t="shared" si="403"/>
        <v>334197.00000000006</v>
      </c>
      <c r="R145" s="291">
        <f t="shared" si="403"/>
        <v>358368.00000000006</v>
      </c>
      <c r="S145" s="291">
        <f t="shared" si="403"/>
        <v>358368.00000000006</v>
      </c>
      <c r="T145" s="291">
        <f t="shared" si="403"/>
        <v>382539.00000000006</v>
      </c>
      <c r="U145" s="291">
        <f t="shared" si="403"/>
        <v>382539.00000000006</v>
      </c>
      <c r="V145" s="291">
        <f t="shared" si="403"/>
        <v>382539.00000000006</v>
      </c>
      <c r="W145" s="291">
        <f t="shared" si="403"/>
        <v>400539.00000000006</v>
      </c>
      <c r="X145" s="291">
        <f t="shared" si="403"/>
        <v>454710.00000000006</v>
      </c>
      <c r="Y145" s="291">
        <f t="shared" si="403"/>
        <v>454710.00000000006</v>
      </c>
      <c r="Z145" s="291">
        <f t="shared" si="403"/>
        <v>454710.00000000006</v>
      </c>
      <c r="AA145" s="291">
        <f t="shared" si="403"/>
        <v>454710.00000000006</v>
      </c>
      <c r="AB145" s="365">
        <f t="shared" si="403"/>
        <v>505710.00000000006</v>
      </c>
      <c r="AC145" s="291">
        <f t="shared" si="403"/>
        <v>505710.00000000006</v>
      </c>
      <c r="AD145" s="291">
        <f t="shared" si="403"/>
        <v>505710.00000000006</v>
      </c>
      <c r="AE145" s="291">
        <f t="shared" si="403"/>
        <v>541710.00000000012</v>
      </c>
      <c r="AF145" s="291">
        <f t="shared" si="403"/>
        <v>590052.00000000012</v>
      </c>
      <c r="AG145" s="291">
        <f t="shared" si="403"/>
        <v>590052.00000000012</v>
      </c>
      <c r="AH145" s="291">
        <f t="shared" si="403"/>
        <v>614052.00000000012</v>
      </c>
      <c r="AI145" s="291">
        <f t="shared" si="403"/>
        <v>662394.00000000012</v>
      </c>
      <c r="AJ145" s="291">
        <f t="shared" ref="AJ145:BK145" si="404">IF(AJ$142&lt;$C144,AJ$146*100%,AJ$146*(100%-$C143))</f>
        <v>662394.00000000012</v>
      </c>
      <c r="AK145" s="291">
        <f t="shared" si="404"/>
        <v>686565.00000000012</v>
      </c>
      <c r="AL145" s="291">
        <f t="shared" si="404"/>
        <v>704565.00000000012</v>
      </c>
      <c r="AM145" s="291">
        <f t="shared" si="404"/>
        <v>704565.00000000012</v>
      </c>
      <c r="AN145" s="365">
        <f t="shared" si="404"/>
        <v>2428550</v>
      </c>
      <c r="AO145" s="291">
        <f t="shared" si="404"/>
        <v>2428550</v>
      </c>
      <c r="AP145" s="291">
        <f t="shared" si="404"/>
        <v>2509120</v>
      </c>
      <c r="AQ145" s="291">
        <f t="shared" si="404"/>
        <v>2569120</v>
      </c>
      <c r="AR145" s="291">
        <f t="shared" si="404"/>
        <v>2569120</v>
      </c>
      <c r="AS145" s="291">
        <f t="shared" si="404"/>
        <v>819078.00000000012</v>
      </c>
      <c r="AT145" s="291">
        <f t="shared" si="404"/>
        <v>2730260</v>
      </c>
      <c r="AU145" s="291">
        <f t="shared" si="404"/>
        <v>2730260</v>
      </c>
      <c r="AV145" s="291">
        <f t="shared" si="404"/>
        <v>2891400</v>
      </c>
      <c r="AW145" s="291">
        <f t="shared" si="404"/>
        <v>2951400</v>
      </c>
      <c r="AX145" s="291">
        <f t="shared" si="404"/>
        <v>2951400</v>
      </c>
      <c r="AY145" s="291">
        <f t="shared" si="404"/>
        <v>2951400</v>
      </c>
      <c r="AZ145" s="365">
        <f t="shared" si="404"/>
        <v>3011400</v>
      </c>
      <c r="BA145" s="291">
        <f t="shared" si="404"/>
        <v>3011400</v>
      </c>
      <c r="BB145" s="291">
        <f t="shared" si="404"/>
        <v>3172540</v>
      </c>
      <c r="BC145" s="291">
        <f t="shared" si="404"/>
        <v>3172540</v>
      </c>
      <c r="BD145" s="291">
        <f t="shared" si="404"/>
        <v>3172540</v>
      </c>
      <c r="BE145" s="291">
        <f t="shared" si="404"/>
        <v>3172540</v>
      </c>
      <c r="BF145" s="291">
        <f t="shared" si="404"/>
        <v>3172540</v>
      </c>
      <c r="BG145" s="291">
        <f t="shared" si="404"/>
        <v>3253110</v>
      </c>
      <c r="BH145" s="291">
        <f t="shared" si="404"/>
        <v>3253110</v>
      </c>
      <c r="BI145" s="291">
        <f t="shared" si="404"/>
        <v>3414250</v>
      </c>
      <c r="BJ145" s="291">
        <f t="shared" si="404"/>
        <v>3414250</v>
      </c>
      <c r="BK145" s="52">
        <f t="shared" si="404"/>
        <v>3414250</v>
      </c>
      <c r="BL145" s="36"/>
      <c r="BM145" s="85"/>
      <c r="BN145" s="86"/>
      <c r="BO145" s="87"/>
      <c r="BP145" s="87"/>
      <c r="BQ145" s="87"/>
    </row>
    <row r="146" spans="1:69" ht="12.75" customHeight="1" outlineLevel="2" x14ac:dyDescent="0.25">
      <c r="A146" s="23"/>
      <c r="B146" s="262" t="s">
        <v>80</v>
      </c>
      <c r="C146" s="23"/>
      <c r="D146" s="365">
        <f t="shared" ref="D146:AI146" si="405">D32+D51+D52+D53</f>
        <v>110000</v>
      </c>
      <c r="E146" s="291">
        <f t="shared" si="405"/>
        <v>110000</v>
      </c>
      <c r="F146" s="291">
        <f t="shared" si="405"/>
        <v>110000</v>
      </c>
      <c r="G146" s="291">
        <f t="shared" si="405"/>
        <v>110000</v>
      </c>
      <c r="H146" s="291">
        <f t="shared" si="405"/>
        <v>140000</v>
      </c>
      <c r="I146" s="291">
        <f t="shared" si="405"/>
        <v>331140</v>
      </c>
      <c r="J146" s="291">
        <f t="shared" si="405"/>
        <v>331140</v>
      </c>
      <c r="K146" s="291">
        <f t="shared" si="405"/>
        <v>391140</v>
      </c>
      <c r="L146" s="291">
        <f t="shared" si="405"/>
        <v>652280</v>
      </c>
      <c r="M146" s="291">
        <f t="shared" si="405"/>
        <v>792850</v>
      </c>
      <c r="N146" s="291">
        <f t="shared" si="405"/>
        <v>873420</v>
      </c>
      <c r="O146" s="291">
        <f t="shared" si="405"/>
        <v>933420</v>
      </c>
      <c r="P146" s="365">
        <f t="shared" si="405"/>
        <v>1113990</v>
      </c>
      <c r="Q146" s="291">
        <f t="shared" si="405"/>
        <v>1113990</v>
      </c>
      <c r="R146" s="291">
        <f t="shared" si="405"/>
        <v>1194560</v>
      </c>
      <c r="S146" s="291">
        <f t="shared" si="405"/>
        <v>1194560</v>
      </c>
      <c r="T146" s="291">
        <f t="shared" si="405"/>
        <v>1275130</v>
      </c>
      <c r="U146" s="291">
        <f t="shared" si="405"/>
        <v>1275130</v>
      </c>
      <c r="V146" s="291">
        <f t="shared" si="405"/>
        <v>1275130</v>
      </c>
      <c r="W146" s="291">
        <f t="shared" si="405"/>
        <v>1335130</v>
      </c>
      <c r="X146" s="291">
        <f t="shared" si="405"/>
        <v>1515700</v>
      </c>
      <c r="Y146" s="291">
        <f t="shared" si="405"/>
        <v>1515700</v>
      </c>
      <c r="Z146" s="291">
        <f t="shared" si="405"/>
        <v>1515700</v>
      </c>
      <c r="AA146" s="291">
        <f t="shared" si="405"/>
        <v>1515700</v>
      </c>
      <c r="AB146" s="365">
        <f t="shared" si="405"/>
        <v>1685700</v>
      </c>
      <c r="AC146" s="291">
        <f t="shared" si="405"/>
        <v>1685700</v>
      </c>
      <c r="AD146" s="291">
        <f t="shared" si="405"/>
        <v>1685700</v>
      </c>
      <c r="AE146" s="291">
        <f t="shared" si="405"/>
        <v>1805700</v>
      </c>
      <c r="AF146" s="291">
        <f t="shared" si="405"/>
        <v>1966840</v>
      </c>
      <c r="AG146" s="291">
        <f t="shared" si="405"/>
        <v>1966840</v>
      </c>
      <c r="AH146" s="291">
        <f t="shared" si="405"/>
        <v>2046840</v>
      </c>
      <c r="AI146" s="291">
        <f t="shared" si="405"/>
        <v>2207980</v>
      </c>
      <c r="AJ146" s="291">
        <f t="shared" ref="AJ146:BK146" si="406">AJ32+AJ51+AJ52+AJ53</f>
        <v>2207980</v>
      </c>
      <c r="AK146" s="291">
        <f t="shared" si="406"/>
        <v>2288550</v>
      </c>
      <c r="AL146" s="291">
        <f t="shared" si="406"/>
        <v>2348550</v>
      </c>
      <c r="AM146" s="291">
        <f t="shared" si="406"/>
        <v>2348550</v>
      </c>
      <c r="AN146" s="365">
        <f t="shared" si="406"/>
        <v>2428550</v>
      </c>
      <c r="AO146" s="291">
        <f t="shared" si="406"/>
        <v>2428550</v>
      </c>
      <c r="AP146" s="291">
        <f t="shared" si="406"/>
        <v>2509120</v>
      </c>
      <c r="AQ146" s="291">
        <f t="shared" si="406"/>
        <v>2569120</v>
      </c>
      <c r="AR146" s="291">
        <f t="shared" si="406"/>
        <v>2569120</v>
      </c>
      <c r="AS146" s="291">
        <f t="shared" si="406"/>
        <v>2730260</v>
      </c>
      <c r="AT146" s="291">
        <f t="shared" si="406"/>
        <v>2730260</v>
      </c>
      <c r="AU146" s="291">
        <f t="shared" si="406"/>
        <v>2730260</v>
      </c>
      <c r="AV146" s="291">
        <f t="shared" si="406"/>
        <v>2891400</v>
      </c>
      <c r="AW146" s="291">
        <f t="shared" si="406"/>
        <v>2951400</v>
      </c>
      <c r="AX146" s="291">
        <f t="shared" si="406"/>
        <v>2951400</v>
      </c>
      <c r="AY146" s="291">
        <f t="shared" si="406"/>
        <v>2951400</v>
      </c>
      <c r="AZ146" s="365">
        <f t="shared" si="406"/>
        <v>3011400</v>
      </c>
      <c r="BA146" s="291">
        <f t="shared" si="406"/>
        <v>3011400</v>
      </c>
      <c r="BB146" s="291">
        <f t="shared" si="406"/>
        <v>3172540</v>
      </c>
      <c r="BC146" s="291">
        <f t="shared" si="406"/>
        <v>3172540</v>
      </c>
      <c r="BD146" s="291">
        <f t="shared" si="406"/>
        <v>3172540</v>
      </c>
      <c r="BE146" s="291">
        <f t="shared" si="406"/>
        <v>3172540</v>
      </c>
      <c r="BF146" s="291">
        <f t="shared" si="406"/>
        <v>3172540</v>
      </c>
      <c r="BG146" s="291">
        <f t="shared" si="406"/>
        <v>3253110</v>
      </c>
      <c r="BH146" s="291">
        <f t="shared" si="406"/>
        <v>3253110</v>
      </c>
      <c r="BI146" s="291">
        <f t="shared" si="406"/>
        <v>3414250</v>
      </c>
      <c r="BJ146" s="291">
        <f t="shared" si="406"/>
        <v>3414250</v>
      </c>
      <c r="BK146" s="291">
        <f t="shared" si="406"/>
        <v>3414250</v>
      </c>
      <c r="BL146" s="267">
        <f>-(BL51+BL52+BL32)</f>
        <v>-4345390</v>
      </c>
      <c r="BM146" s="267">
        <f>-(BM51+BM52+BM32)</f>
        <v>-13380420</v>
      </c>
      <c r="BN146" s="267">
        <f>-(BN51+BN52+BN32)</f>
        <v>-19444930</v>
      </c>
      <c r="BO146" s="87"/>
      <c r="BP146" s="87"/>
      <c r="BQ146" s="87"/>
    </row>
    <row r="147" spans="1:69" ht="12.75" customHeight="1" outlineLevel="2" x14ac:dyDescent="0.25">
      <c r="A147" s="23"/>
      <c r="B147" s="165" t="s">
        <v>158</v>
      </c>
      <c r="C147" s="23"/>
      <c r="D147" s="398">
        <f>IF(D$2&lt;$C144,D$146*100%,D$146*(100%-$C143))</f>
        <v>33000.000000000007</v>
      </c>
      <c r="E147" s="344">
        <f>IF(E$2&lt;$C144,E$146*100%,E$146*(100%-$C143))+(-E79)</f>
        <v>33000.000000000007</v>
      </c>
      <c r="F147" s="344">
        <f t="shared" ref="F147:AK147" si="407">IF(F$2&lt;$C144,F$146*100%,F$146*(100%-$C143))</f>
        <v>33000.000000000007</v>
      </c>
      <c r="G147" s="344">
        <f t="shared" si="407"/>
        <v>33000.000000000007</v>
      </c>
      <c r="H147" s="344">
        <f t="shared" si="407"/>
        <v>42000.000000000007</v>
      </c>
      <c r="I147" s="344">
        <f t="shared" si="407"/>
        <v>99342.000000000015</v>
      </c>
      <c r="J147" s="344">
        <f t="shared" si="407"/>
        <v>99342.000000000015</v>
      </c>
      <c r="K147" s="344">
        <f t="shared" si="407"/>
        <v>117342.00000000001</v>
      </c>
      <c r="L147" s="344">
        <f t="shared" si="407"/>
        <v>195684.00000000003</v>
      </c>
      <c r="M147" s="344">
        <f t="shared" si="407"/>
        <v>237855.00000000003</v>
      </c>
      <c r="N147" s="344">
        <f t="shared" si="407"/>
        <v>262026.00000000003</v>
      </c>
      <c r="O147" s="344">
        <f t="shared" si="407"/>
        <v>280026.00000000006</v>
      </c>
      <c r="P147" s="398">
        <f t="shared" si="407"/>
        <v>334197.00000000006</v>
      </c>
      <c r="Q147" s="344">
        <f t="shared" si="407"/>
        <v>334197.00000000006</v>
      </c>
      <c r="R147" s="344">
        <f t="shared" si="407"/>
        <v>358368.00000000006</v>
      </c>
      <c r="S147" s="344">
        <f t="shared" si="407"/>
        <v>358368.00000000006</v>
      </c>
      <c r="T147" s="344">
        <f t="shared" si="407"/>
        <v>382539.00000000006</v>
      </c>
      <c r="U147" s="344">
        <f t="shared" si="407"/>
        <v>382539.00000000006</v>
      </c>
      <c r="V147" s="344">
        <f t="shared" si="407"/>
        <v>382539.00000000006</v>
      </c>
      <c r="W147" s="344">
        <f t="shared" si="407"/>
        <v>400539.00000000006</v>
      </c>
      <c r="X147" s="344">
        <f t="shared" si="407"/>
        <v>454710.00000000006</v>
      </c>
      <c r="Y147" s="344">
        <f t="shared" si="407"/>
        <v>454710.00000000006</v>
      </c>
      <c r="Z147" s="344">
        <f t="shared" si="407"/>
        <v>454710.00000000006</v>
      </c>
      <c r="AA147" s="344">
        <f t="shared" si="407"/>
        <v>454710.00000000006</v>
      </c>
      <c r="AB147" s="398">
        <f t="shared" si="407"/>
        <v>505710.00000000006</v>
      </c>
      <c r="AC147" s="344">
        <f t="shared" si="407"/>
        <v>505710.00000000006</v>
      </c>
      <c r="AD147" s="344">
        <f t="shared" si="407"/>
        <v>505710.00000000006</v>
      </c>
      <c r="AE147" s="344">
        <f t="shared" si="407"/>
        <v>541710.00000000012</v>
      </c>
      <c r="AF147" s="344">
        <f t="shared" si="407"/>
        <v>590052.00000000012</v>
      </c>
      <c r="AG147" s="344">
        <f t="shared" si="407"/>
        <v>590052.00000000012</v>
      </c>
      <c r="AH147" s="344">
        <f t="shared" si="407"/>
        <v>614052.00000000012</v>
      </c>
      <c r="AI147" s="344">
        <f t="shared" si="407"/>
        <v>662394.00000000012</v>
      </c>
      <c r="AJ147" s="344">
        <f t="shared" si="407"/>
        <v>662394.00000000012</v>
      </c>
      <c r="AK147" s="344">
        <f t="shared" si="407"/>
        <v>686565.00000000012</v>
      </c>
      <c r="AL147" s="344">
        <f t="shared" ref="AL147:BK147" si="408">IF(AL$2&lt;$C144,AL$146*100%,AL$146*(100%-$C143))</f>
        <v>704565.00000000012</v>
      </c>
      <c r="AM147" s="344">
        <f t="shared" si="408"/>
        <v>704565.00000000012</v>
      </c>
      <c r="AN147" s="398">
        <f t="shared" si="408"/>
        <v>728565.00000000012</v>
      </c>
      <c r="AO147" s="344">
        <f t="shared" si="408"/>
        <v>728565.00000000012</v>
      </c>
      <c r="AP147" s="344">
        <f t="shared" si="408"/>
        <v>752736.00000000012</v>
      </c>
      <c r="AQ147" s="344">
        <f t="shared" si="408"/>
        <v>770736.00000000012</v>
      </c>
      <c r="AR147" s="344">
        <f t="shared" si="408"/>
        <v>770736.00000000012</v>
      </c>
      <c r="AS147" s="344">
        <f t="shared" si="408"/>
        <v>819078.00000000012</v>
      </c>
      <c r="AT147" s="344">
        <f t="shared" si="408"/>
        <v>819078.00000000012</v>
      </c>
      <c r="AU147" s="344">
        <f t="shared" si="408"/>
        <v>819078.00000000012</v>
      </c>
      <c r="AV147" s="344">
        <f t="shared" si="408"/>
        <v>867420.00000000012</v>
      </c>
      <c r="AW147" s="344">
        <f t="shared" si="408"/>
        <v>885420.00000000012</v>
      </c>
      <c r="AX147" s="344">
        <f t="shared" si="408"/>
        <v>885420.00000000012</v>
      </c>
      <c r="AY147" s="344">
        <f t="shared" si="408"/>
        <v>885420.00000000012</v>
      </c>
      <c r="AZ147" s="398">
        <f t="shared" si="408"/>
        <v>903420.00000000012</v>
      </c>
      <c r="BA147" s="344">
        <f t="shared" si="408"/>
        <v>903420.00000000012</v>
      </c>
      <c r="BB147" s="344">
        <f t="shared" si="408"/>
        <v>951762.00000000012</v>
      </c>
      <c r="BC147" s="344">
        <f t="shared" si="408"/>
        <v>951762.00000000012</v>
      </c>
      <c r="BD147" s="344">
        <f t="shared" si="408"/>
        <v>951762.00000000012</v>
      </c>
      <c r="BE147" s="344">
        <f t="shared" si="408"/>
        <v>951762.00000000012</v>
      </c>
      <c r="BF147" s="344">
        <f t="shared" si="408"/>
        <v>951762.00000000012</v>
      </c>
      <c r="BG147" s="344">
        <f t="shared" si="408"/>
        <v>975933.00000000012</v>
      </c>
      <c r="BH147" s="344">
        <f t="shared" si="408"/>
        <v>975933.00000000012</v>
      </c>
      <c r="BI147" s="344">
        <f t="shared" si="408"/>
        <v>1024275.0000000001</v>
      </c>
      <c r="BJ147" s="344">
        <f t="shared" si="408"/>
        <v>1024275.0000000001</v>
      </c>
      <c r="BK147" s="195">
        <f t="shared" si="408"/>
        <v>1024275.0000000001</v>
      </c>
      <c r="BL147" s="36"/>
      <c r="BM147" s="85"/>
      <c r="BN147" s="86"/>
      <c r="BO147" s="87"/>
      <c r="BP147" s="87"/>
      <c r="BQ147" s="87"/>
    </row>
    <row r="148" spans="1:69" ht="12.75" customHeight="1" outlineLevel="2" x14ac:dyDescent="0.25">
      <c r="A148" s="23"/>
      <c r="B148" s="165" t="s">
        <v>81</v>
      </c>
      <c r="C148" s="23"/>
      <c r="D148" s="387">
        <f t="shared" ref="D148:BK148" si="409">D146-D147</f>
        <v>77000</v>
      </c>
      <c r="E148" s="304">
        <f t="shared" si="409"/>
        <v>77000</v>
      </c>
      <c r="F148" s="304">
        <f t="shared" si="409"/>
        <v>77000</v>
      </c>
      <c r="G148" s="304">
        <f t="shared" si="409"/>
        <v>77000</v>
      </c>
      <c r="H148" s="304">
        <f t="shared" si="409"/>
        <v>98000</v>
      </c>
      <c r="I148" s="304">
        <f t="shared" si="409"/>
        <v>231798</v>
      </c>
      <c r="J148" s="304">
        <f t="shared" si="409"/>
        <v>231798</v>
      </c>
      <c r="K148" s="304">
        <f t="shared" si="409"/>
        <v>273798</v>
      </c>
      <c r="L148" s="304">
        <f t="shared" si="409"/>
        <v>456596</v>
      </c>
      <c r="M148" s="304">
        <f t="shared" si="409"/>
        <v>554995</v>
      </c>
      <c r="N148" s="304">
        <f t="shared" si="409"/>
        <v>611394</v>
      </c>
      <c r="O148" s="304">
        <f t="shared" si="409"/>
        <v>653394</v>
      </c>
      <c r="P148" s="387">
        <f t="shared" si="409"/>
        <v>779793</v>
      </c>
      <c r="Q148" s="304">
        <f t="shared" si="409"/>
        <v>779793</v>
      </c>
      <c r="R148" s="304">
        <f t="shared" si="409"/>
        <v>836192</v>
      </c>
      <c r="S148" s="304">
        <f t="shared" si="409"/>
        <v>836192</v>
      </c>
      <c r="T148" s="304">
        <f t="shared" si="409"/>
        <v>892591</v>
      </c>
      <c r="U148" s="304">
        <f t="shared" si="409"/>
        <v>892591</v>
      </c>
      <c r="V148" s="304">
        <f t="shared" si="409"/>
        <v>892591</v>
      </c>
      <c r="W148" s="304">
        <f t="shared" si="409"/>
        <v>934591</v>
      </c>
      <c r="X148" s="304">
        <f t="shared" si="409"/>
        <v>1060990</v>
      </c>
      <c r="Y148" s="304">
        <f t="shared" si="409"/>
        <v>1060990</v>
      </c>
      <c r="Z148" s="304">
        <f t="shared" si="409"/>
        <v>1060990</v>
      </c>
      <c r="AA148" s="304">
        <f t="shared" si="409"/>
        <v>1060990</v>
      </c>
      <c r="AB148" s="387">
        <f t="shared" si="409"/>
        <v>1179990</v>
      </c>
      <c r="AC148" s="304">
        <f t="shared" si="409"/>
        <v>1179990</v>
      </c>
      <c r="AD148" s="304">
        <f t="shared" si="409"/>
        <v>1179990</v>
      </c>
      <c r="AE148" s="304">
        <f t="shared" si="409"/>
        <v>1263990</v>
      </c>
      <c r="AF148" s="304">
        <f t="shared" si="409"/>
        <v>1376788</v>
      </c>
      <c r="AG148" s="304">
        <f t="shared" si="409"/>
        <v>1376788</v>
      </c>
      <c r="AH148" s="304">
        <f t="shared" si="409"/>
        <v>1432788</v>
      </c>
      <c r="AI148" s="304">
        <f t="shared" si="409"/>
        <v>1545586</v>
      </c>
      <c r="AJ148" s="304">
        <f t="shared" si="409"/>
        <v>1545586</v>
      </c>
      <c r="AK148" s="304">
        <f t="shared" si="409"/>
        <v>1601985</v>
      </c>
      <c r="AL148" s="304">
        <f t="shared" si="409"/>
        <v>1643985</v>
      </c>
      <c r="AM148" s="304">
        <f t="shared" si="409"/>
        <v>1643985</v>
      </c>
      <c r="AN148" s="387">
        <f t="shared" si="409"/>
        <v>1699985</v>
      </c>
      <c r="AO148" s="304">
        <f t="shared" si="409"/>
        <v>1699985</v>
      </c>
      <c r="AP148" s="304">
        <f t="shared" si="409"/>
        <v>1756384</v>
      </c>
      <c r="AQ148" s="304">
        <f t="shared" si="409"/>
        <v>1798384</v>
      </c>
      <c r="AR148" s="304">
        <f t="shared" si="409"/>
        <v>1798384</v>
      </c>
      <c r="AS148" s="304">
        <f t="shared" si="409"/>
        <v>1911182</v>
      </c>
      <c r="AT148" s="304">
        <f t="shared" si="409"/>
        <v>1911182</v>
      </c>
      <c r="AU148" s="304">
        <f t="shared" si="409"/>
        <v>1911182</v>
      </c>
      <c r="AV148" s="304">
        <f t="shared" si="409"/>
        <v>2023980</v>
      </c>
      <c r="AW148" s="304">
        <f t="shared" si="409"/>
        <v>2065980</v>
      </c>
      <c r="AX148" s="304">
        <f t="shared" si="409"/>
        <v>2065980</v>
      </c>
      <c r="AY148" s="304">
        <f t="shared" si="409"/>
        <v>2065980</v>
      </c>
      <c r="AZ148" s="387">
        <f t="shared" si="409"/>
        <v>2107980</v>
      </c>
      <c r="BA148" s="304">
        <f t="shared" si="409"/>
        <v>2107980</v>
      </c>
      <c r="BB148" s="304">
        <f t="shared" si="409"/>
        <v>2220778</v>
      </c>
      <c r="BC148" s="304">
        <f t="shared" si="409"/>
        <v>2220778</v>
      </c>
      <c r="BD148" s="304">
        <f t="shared" si="409"/>
        <v>2220778</v>
      </c>
      <c r="BE148" s="304">
        <f t="shared" si="409"/>
        <v>2220778</v>
      </c>
      <c r="BF148" s="304">
        <f t="shared" si="409"/>
        <v>2220778</v>
      </c>
      <c r="BG148" s="304">
        <f t="shared" si="409"/>
        <v>2277177</v>
      </c>
      <c r="BH148" s="304">
        <f t="shared" si="409"/>
        <v>2277177</v>
      </c>
      <c r="BI148" s="304">
        <f t="shared" si="409"/>
        <v>2389975</v>
      </c>
      <c r="BJ148" s="304">
        <f t="shared" si="409"/>
        <v>2389975</v>
      </c>
      <c r="BK148" s="97">
        <f t="shared" si="409"/>
        <v>2389975</v>
      </c>
      <c r="BL148" s="36"/>
      <c r="BM148" s="85"/>
      <c r="BN148" s="86"/>
      <c r="BO148" s="87"/>
      <c r="BP148" s="87"/>
      <c r="BQ148" s="87"/>
    </row>
    <row r="149" spans="1:69" ht="12.75" customHeight="1" outlineLevel="2" x14ac:dyDescent="0.25">
      <c r="A149" s="23"/>
      <c r="B149" s="165" t="s">
        <v>161</v>
      </c>
      <c r="C149" s="23"/>
      <c r="D149" s="399">
        <v>0</v>
      </c>
      <c r="E149" s="341">
        <f t="shared" ref="E149:AM149" ca="1" si="410">IF(E$142&lt;=$C145,0,OFFSET(E148,0,-$C145))</f>
        <v>77000</v>
      </c>
      <c r="F149" s="341">
        <f t="shared" ca="1" si="410"/>
        <v>77000</v>
      </c>
      <c r="G149" s="341">
        <f t="shared" ca="1" si="410"/>
        <v>77000</v>
      </c>
      <c r="H149" s="341">
        <f t="shared" ca="1" si="410"/>
        <v>77000</v>
      </c>
      <c r="I149" s="341">
        <f t="shared" ca="1" si="410"/>
        <v>98000</v>
      </c>
      <c r="J149" s="341">
        <f t="shared" ca="1" si="410"/>
        <v>231798</v>
      </c>
      <c r="K149" s="341">
        <f t="shared" ca="1" si="410"/>
        <v>231798</v>
      </c>
      <c r="L149" s="341">
        <f t="shared" ca="1" si="410"/>
        <v>273798</v>
      </c>
      <c r="M149" s="341">
        <f t="shared" ca="1" si="410"/>
        <v>456596</v>
      </c>
      <c r="N149" s="341">
        <f t="shared" ca="1" si="410"/>
        <v>554995</v>
      </c>
      <c r="O149" s="341">
        <f t="shared" ca="1" si="410"/>
        <v>611394</v>
      </c>
      <c r="P149" s="395">
        <f t="shared" ca="1" si="410"/>
        <v>653394</v>
      </c>
      <c r="Q149" s="341">
        <f t="shared" ca="1" si="410"/>
        <v>779793</v>
      </c>
      <c r="R149" s="341">
        <f t="shared" ca="1" si="410"/>
        <v>779793</v>
      </c>
      <c r="S149" s="341">
        <f t="shared" ca="1" si="410"/>
        <v>836192</v>
      </c>
      <c r="T149" s="341">
        <f t="shared" ca="1" si="410"/>
        <v>836192</v>
      </c>
      <c r="U149" s="341">
        <f t="shared" ca="1" si="410"/>
        <v>892591</v>
      </c>
      <c r="V149" s="341">
        <f t="shared" ca="1" si="410"/>
        <v>892591</v>
      </c>
      <c r="W149" s="341">
        <f t="shared" ca="1" si="410"/>
        <v>892591</v>
      </c>
      <c r="X149" s="341">
        <f t="shared" ca="1" si="410"/>
        <v>934591</v>
      </c>
      <c r="Y149" s="341">
        <f t="shared" ca="1" si="410"/>
        <v>1060990</v>
      </c>
      <c r="Z149" s="341">
        <f t="shared" ca="1" si="410"/>
        <v>1060990</v>
      </c>
      <c r="AA149" s="341">
        <f t="shared" ca="1" si="410"/>
        <v>1060990</v>
      </c>
      <c r="AB149" s="395">
        <f t="shared" ca="1" si="410"/>
        <v>1060990</v>
      </c>
      <c r="AC149" s="341">
        <f t="shared" ca="1" si="410"/>
        <v>1179990</v>
      </c>
      <c r="AD149" s="341">
        <f t="shared" ca="1" si="410"/>
        <v>1179990</v>
      </c>
      <c r="AE149" s="341">
        <f t="shared" ca="1" si="410"/>
        <v>1179990</v>
      </c>
      <c r="AF149" s="341">
        <f t="shared" ca="1" si="410"/>
        <v>1263990</v>
      </c>
      <c r="AG149" s="341">
        <f t="shared" ca="1" si="410"/>
        <v>1376788</v>
      </c>
      <c r="AH149" s="341">
        <f t="shared" ca="1" si="410"/>
        <v>1376788</v>
      </c>
      <c r="AI149" s="341">
        <f t="shared" ca="1" si="410"/>
        <v>1432788</v>
      </c>
      <c r="AJ149" s="341">
        <f t="shared" ca="1" si="410"/>
        <v>1545586</v>
      </c>
      <c r="AK149" s="341">
        <f t="shared" ca="1" si="410"/>
        <v>1545586</v>
      </c>
      <c r="AL149" s="341">
        <f t="shared" ca="1" si="410"/>
        <v>1601985</v>
      </c>
      <c r="AM149" s="341">
        <f t="shared" ca="1" si="410"/>
        <v>1643985</v>
      </c>
      <c r="AN149" s="395">
        <f t="shared" ref="AN149:BK149" si="411">AM148</f>
        <v>1643985</v>
      </c>
      <c r="AO149" s="341">
        <f t="shared" si="411"/>
        <v>1699985</v>
      </c>
      <c r="AP149" s="341">
        <f t="shared" si="411"/>
        <v>1699985</v>
      </c>
      <c r="AQ149" s="341">
        <f t="shared" si="411"/>
        <v>1756384</v>
      </c>
      <c r="AR149" s="341">
        <f t="shared" si="411"/>
        <v>1798384</v>
      </c>
      <c r="AS149" s="341">
        <f t="shared" si="411"/>
        <v>1798384</v>
      </c>
      <c r="AT149" s="341">
        <f t="shared" si="411"/>
        <v>1911182</v>
      </c>
      <c r="AU149" s="341">
        <f t="shared" si="411"/>
        <v>1911182</v>
      </c>
      <c r="AV149" s="341">
        <f t="shared" si="411"/>
        <v>1911182</v>
      </c>
      <c r="AW149" s="341">
        <f t="shared" si="411"/>
        <v>2023980</v>
      </c>
      <c r="AX149" s="341">
        <f t="shared" si="411"/>
        <v>2065980</v>
      </c>
      <c r="AY149" s="341">
        <f t="shared" si="411"/>
        <v>2065980</v>
      </c>
      <c r="AZ149" s="395">
        <f t="shared" si="411"/>
        <v>2065980</v>
      </c>
      <c r="BA149" s="341">
        <f t="shared" si="411"/>
        <v>2107980</v>
      </c>
      <c r="BB149" s="341">
        <f t="shared" si="411"/>
        <v>2107980</v>
      </c>
      <c r="BC149" s="341">
        <f t="shared" si="411"/>
        <v>2220778</v>
      </c>
      <c r="BD149" s="341">
        <f t="shared" si="411"/>
        <v>2220778</v>
      </c>
      <c r="BE149" s="341">
        <f t="shared" si="411"/>
        <v>2220778</v>
      </c>
      <c r="BF149" s="341">
        <f t="shared" si="411"/>
        <v>2220778</v>
      </c>
      <c r="BG149" s="341">
        <f t="shared" si="411"/>
        <v>2220778</v>
      </c>
      <c r="BH149" s="341">
        <f t="shared" si="411"/>
        <v>2277177</v>
      </c>
      <c r="BI149" s="341">
        <f t="shared" si="411"/>
        <v>2277177</v>
      </c>
      <c r="BJ149" s="341">
        <f t="shared" si="411"/>
        <v>2389975</v>
      </c>
      <c r="BK149" s="185">
        <f t="shared" si="411"/>
        <v>2389975</v>
      </c>
      <c r="BL149" s="36"/>
      <c r="BM149" s="85"/>
      <c r="BN149" s="86"/>
      <c r="BO149" s="87"/>
      <c r="BP149" s="87"/>
      <c r="BQ149" s="87"/>
    </row>
    <row r="150" spans="1:69" ht="12.75" customHeight="1" outlineLevel="2" x14ac:dyDescent="0.25">
      <c r="A150" s="297"/>
      <c r="B150" s="165" t="s">
        <v>159</v>
      </c>
      <c r="C150" s="23"/>
      <c r="D150" s="387">
        <v>0</v>
      </c>
      <c r="E150" s="291">
        <f t="shared" ref="E150:BK150" si="412">D151</f>
        <v>77000</v>
      </c>
      <c r="F150" s="291">
        <f t="shared" ca="1" si="412"/>
        <v>77000</v>
      </c>
      <c r="G150" s="291">
        <f t="shared" ca="1" si="412"/>
        <v>77000</v>
      </c>
      <c r="H150" s="291">
        <f t="shared" ca="1" si="412"/>
        <v>77000</v>
      </c>
      <c r="I150" s="291">
        <f t="shared" ca="1" si="412"/>
        <v>98000</v>
      </c>
      <c r="J150" s="291">
        <f t="shared" ca="1" si="412"/>
        <v>231798</v>
      </c>
      <c r="K150" s="291">
        <f t="shared" ca="1" si="412"/>
        <v>231798</v>
      </c>
      <c r="L150" s="291">
        <f t="shared" ca="1" si="412"/>
        <v>273798</v>
      </c>
      <c r="M150" s="291">
        <f t="shared" ca="1" si="412"/>
        <v>456596</v>
      </c>
      <c r="N150" s="291">
        <f t="shared" ca="1" si="412"/>
        <v>554995</v>
      </c>
      <c r="O150" s="291">
        <f t="shared" ca="1" si="412"/>
        <v>611394</v>
      </c>
      <c r="P150" s="365">
        <f t="shared" ca="1" si="412"/>
        <v>653394</v>
      </c>
      <c r="Q150" s="291">
        <f t="shared" ca="1" si="412"/>
        <v>779793</v>
      </c>
      <c r="R150" s="291">
        <f t="shared" ca="1" si="412"/>
        <v>779793</v>
      </c>
      <c r="S150" s="291">
        <f t="shared" ca="1" si="412"/>
        <v>836192</v>
      </c>
      <c r="T150" s="291">
        <f t="shared" ca="1" si="412"/>
        <v>836192</v>
      </c>
      <c r="U150" s="291">
        <f t="shared" ca="1" si="412"/>
        <v>892591</v>
      </c>
      <c r="V150" s="291">
        <f t="shared" ca="1" si="412"/>
        <v>892591</v>
      </c>
      <c r="W150" s="291">
        <f t="shared" ca="1" si="412"/>
        <v>892591</v>
      </c>
      <c r="X150" s="291">
        <f t="shared" ca="1" si="412"/>
        <v>934591</v>
      </c>
      <c r="Y150" s="291">
        <f t="shared" ca="1" si="412"/>
        <v>1060990</v>
      </c>
      <c r="Z150" s="291">
        <f t="shared" ca="1" si="412"/>
        <v>1060990</v>
      </c>
      <c r="AA150" s="291">
        <f t="shared" ca="1" si="412"/>
        <v>1060990</v>
      </c>
      <c r="AB150" s="365">
        <f t="shared" ca="1" si="412"/>
        <v>1060990</v>
      </c>
      <c r="AC150" s="291">
        <f t="shared" ca="1" si="412"/>
        <v>1179990</v>
      </c>
      <c r="AD150" s="291">
        <f t="shared" ca="1" si="412"/>
        <v>1179990</v>
      </c>
      <c r="AE150" s="291">
        <f t="shared" ca="1" si="412"/>
        <v>1179990</v>
      </c>
      <c r="AF150" s="291">
        <f t="shared" ca="1" si="412"/>
        <v>1263990</v>
      </c>
      <c r="AG150" s="291">
        <f t="shared" ca="1" si="412"/>
        <v>1376788</v>
      </c>
      <c r="AH150" s="291">
        <f t="shared" ca="1" si="412"/>
        <v>1376788</v>
      </c>
      <c r="AI150" s="291">
        <f t="shared" ca="1" si="412"/>
        <v>1432788</v>
      </c>
      <c r="AJ150" s="291">
        <f t="shared" ca="1" si="412"/>
        <v>1545586</v>
      </c>
      <c r="AK150" s="291">
        <f t="shared" ca="1" si="412"/>
        <v>1545586</v>
      </c>
      <c r="AL150" s="291">
        <f t="shared" ca="1" si="412"/>
        <v>1601985</v>
      </c>
      <c r="AM150" s="291">
        <f t="shared" ca="1" si="412"/>
        <v>1643985</v>
      </c>
      <c r="AN150" s="365">
        <f t="shared" ca="1" si="412"/>
        <v>1643985</v>
      </c>
      <c r="AO150" s="291">
        <f t="shared" ca="1" si="412"/>
        <v>1699985</v>
      </c>
      <c r="AP150" s="291">
        <f t="shared" ca="1" si="412"/>
        <v>1699985</v>
      </c>
      <c r="AQ150" s="291">
        <f t="shared" ca="1" si="412"/>
        <v>1756384</v>
      </c>
      <c r="AR150" s="291">
        <f t="shared" ca="1" si="412"/>
        <v>1798384</v>
      </c>
      <c r="AS150" s="291">
        <f t="shared" ca="1" si="412"/>
        <v>1798384</v>
      </c>
      <c r="AT150" s="291">
        <f t="shared" ca="1" si="412"/>
        <v>1911182</v>
      </c>
      <c r="AU150" s="291">
        <f t="shared" ca="1" si="412"/>
        <v>1911182</v>
      </c>
      <c r="AV150" s="291">
        <f t="shared" ca="1" si="412"/>
        <v>1911182</v>
      </c>
      <c r="AW150" s="291">
        <f t="shared" ca="1" si="412"/>
        <v>2023980</v>
      </c>
      <c r="AX150" s="291">
        <f t="shared" ca="1" si="412"/>
        <v>2065980</v>
      </c>
      <c r="AY150" s="291">
        <f t="shared" ca="1" si="412"/>
        <v>2065980</v>
      </c>
      <c r="AZ150" s="365">
        <f t="shared" ca="1" si="412"/>
        <v>2065980</v>
      </c>
      <c r="BA150" s="291">
        <f t="shared" ca="1" si="412"/>
        <v>2107980</v>
      </c>
      <c r="BB150" s="291">
        <f t="shared" ca="1" si="412"/>
        <v>2107980</v>
      </c>
      <c r="BC150" s="291">
        <f t="shared" ca="1" si="412"/>
        <v>2220778</v>
      </c>
      <c r="BD150" s="291">
        <f t="shared" ca="1" si="412"/>
        <v>2220778</v>
      </c>
      <c r="BE150" s="291">
        <f t="shared" ca="1" si="412"/>
        <v>2220778</v>
      </c>
      <c r="BF150" s="291">
        <f t="shared" ca="1" si="412"/>
        <v>2220778</v>
      </c>
      <c r="BG150" s="291">
        <f t="shared" ca="1" si="412"/>
        <v>2220778</v>
      </c>
      <c r="BH150" s="291">
        <f t="shared" ca="1" si="412"/>
        <v>2277177</v>
      </c>
      <c r="BI150" s="291">
        <f t="shared" ca="1" si="412"/>
        <v>2277177</v>
      </c>
      <c r="BJ150" s="291">
        <f t="shared" ca="1" si="412"/>
        <v>2389975</v>
      </c>
      <c r="BK150" s="52">
        <f t="shared" ca="1" si="412"/>
        <v>2389975</v>
      </c>
      <c r="BL150" s="36"/>
      <c r="BM150" s="85"/>
      <c r="BN150" s="86"/>
      <c r="BO150" s="87"/>
      <c r="BP150" s="87"/>
      <c r="BQ150" s="87"/>
    </row>
    <row r="151" spans="1:69" ht="12.75" customHeight="1" outlineLevel="2" x14ac:dyDescent="0.25">
      <c r="A151" s="297"/>
      <c r="B151" s="165" t="s">
        <v>160</v>
      </c>
      <c r="C151" s="23"/>
      <c r="D151" s="365">
        <f>D148-D149+D150</f>
        <v>77000</v>
      </c>
      <c r="E151" s="291">
        <f t="shared" ref="E151:BK151" ca="1" si="413">E148-E149+E150</f>
        <v>77000</v>
      </c>
      <c r="F151" s="291">
        <f t="shared" ca="1" si="413"/>
        <v>77000</v>
      </c>
      <c r="G151" s="291">
        <f t="shared" ca="1" si="413"/>
        <v>77000</v>
      </c>
      <c r="H151" s="291">
        <f t="shared" ca="1" si="413"/>
        <v>98000</v>
      </c>
      <c r="I151" s="291">
        <f t="shared" ca="1" si="413"/>
        <v>231798</v>
      </c>
      <c r="J151" s="291">
        <f t="shared" ca="1" si="413"/>
        <v>231798</v>
      </c>
      <c r="K151" s="291">
        <f t="shared" ca="1" si="413"/>
        <v>273798</v>
      </c>
      <c r="L151" s="291">
        <f t="shared" ca="1" si="413"/>
        <v>456596</v>
      </c>
      <c r="M151" s="291">
        <f t="shared" ca="1" si="413"/>
        <v>554995</v>
      </c>
      <c r="N151" s="291">
        <f t="shared" ca="1" si="413"/>
        <v>611394</v>
      </c>
      <c r="O151" s="291">
        <f t="shared" ca="1" si="413"/>
        <v>653394</v>
      </c>
      <c r="P151" s="365">
        <f t="shared" ca="1" si="413"/>
        <v>779793</v>
      </c>
      <c r="Q151" s="291">
        <f t="shared" ca="1" si="413"/>
        <v>779793</v>
      </c>
      <c r="R151" s="291">
        <f t="shared" ca="1" si="413"/>
        <v>836192</v>
      </c>
      <c r="S151" s="291">
        <f t="shared" ca="1" si="413"/>
        <v>836192</v>
      </c>
      <c r="T151" s="291">
        <f t="shared" ca="1" si="413"/>
        <v>892591</v>
      </c>
      <c r="U151" s="291">
        <f t="shared" ca="1" si="413"/>
        <v>892591</v>
      </c>
      <c r="V151" s="291">
        <f t="shared" ca="1" si="413"/>
        <v>892591</v>
      </c>
      <c r="W151" s="291">
        <f t="shared" ca="1" si="413"/>
        <v>934591</v>
      </c>
      <c r="X151" s="291">
        <f t="shared" ca="1" si="413"/>
        <v>1060990</v>
      </c>
      <c r="Y151" s="291">
        <f t="shared" ca="1" si="413"/>
        <v>1060990</v>
      </c>
      <c r="Z151" s="291">
        <f t="shared" ca="1" si="413"/>
        <v>1060990</v>
      </c>
      <c r="AA151" s="291">
        <f t="shared" ca="1" si="413"/>
        <v>1060990</v>
      </c>
      <c r="AB151" s="365">
        <f t="shared" ca="1" si="413"/>
        <v>1179990</v>
      </c>
      <c r="AC151" s="291">
        <f t="shared" ca="1" si="413"/>
        <v>1179990</v>
      </c>
      <c r="AD151" s="291">
        <f t="shared" ca="1" si="413"/>
        <v>1179990</v>
      </c>
      <c r="AE151" s="291">
        <f t="shared" ca="1" si="413"/>
        <v>1263990</v>
      </c>
      <c r="AF151" s="291">
        <f t="shared" ca="1" si="413"/>
        <v>1376788</v>
      </c>
      <c r="AG151" s="291">
        <f t="shared" ca="1" si="413"/>
        <v>1376788</v>
      </c>
      <c r="AH151" s="291">
        <f t="shared" ca="1" si="413"/>
        <v>1432788</v>
      </c>
      <c r="AI151" s="291">
        <f t="shared" ca="1" si="413"/>
        <v>1545586</v>
      </c>
      <c r="AJ151" s="291">
        <f t="shared" ca="1" si="413"/>
        <v>1545586</v>
      </c>
      <c r="AK151" s="291">
        <f t="shared" ca="1" si="413"/>
        <v>1601985</v>
      </c>
      <c r="AL151" s="291">
        <f t="shared" ca="1" si="413"/>
        <v>1643985</v>
      </c>
      <c r="AM151" s="291">
        <f t="shared" ca="1" si="413"/>
        <v>1643985</v>
      </c>
      <c r="AN151" s="365">
        <f t="shared" ca="1" si="413"/>
        <v>1699985</v>
      </c>
      <c r="AO151" s="291">
        <f t="shared" ca="1" si="413"/>
        <v>1699985</v>
      </c>
      <c r="AP151" s="291">
        <f t="shared" ca="1" si="413"/>
        <v>1756384</v>
      </c>
      <c r="AQ151" s="291">
        <f t="shared" ca="1" si="413"/>
        <v>1798384</v>
      </c>
      <c r="AR151" s="291">
        <f t="shared" ca="1" si="413"/>
        <v>1798384</v>
      </c>
      <c r="AS151" s="291">
        <f t="shared" ca="1" si="413"/>
        <v>1911182</v>
      </c>
      <c r="AT151" s="291">
        <f t="shared" ca="1" si="413"/>
        <v>1911182</v>
      </c>
      <c r="AU151" s="291">
        <f t="shared" ca="1" si="413"/>
        <v>1911182</v>
      </c>
      <c r="AV151" s="291">
        <f t="shared" ca="1" si="413"/>
        <v>2023980</v>
      </c>
      <c r="AW151" s="291">
        <f t="shared" ca="1" si="413"/>
        <v>2065980</v>
      </c>
      <c r="AX151" s="291">
        <f t="shared" ca="1" si="413"/>
        <v>2065980</v>
      </c>
      <c r="AY151" s="291">
        <f t="shared" ca="1" si="413"/>
        <v>2065980</v>
      </c>
      <c r="AZ151" s="365">
        <f t="shared" ca="1" si="413"/>
        <v>2107980</v>
      </c>
      <c r="BA151" s="291">
        <f t="shared" ca="1" si="413"/>
        <v>2107980</v>
      </c>
      <c r="BB151" s="291">
        <f t="shared" ca="1" si="413"/>
        <v>2220778</v>
      </c>
      <c r="BC151" s="291">
        <f t="shared" ca="1" si="413"/>
        <v>2220778</v>
      </c>
      <c r="BD151" s="291">
        <f t="shared" ca="1" si="413"/>
        <v>2220778</v>
      </c>
      <c r="BE151" s="291">
        <f t="shared" ca="1" si="413"/>
        <v>2220778</v>
      </c>
      <c r="BF151" s="291">
        <f t="shared" ca="1" si="413"/>
        <v>2220778</v>
      </c>
      <c r="BG151" s="291">
        <f t="shared" ca="1" si="413"/>
        <v>2277177</v>
      </c>
      <c r="BH151" s="291">
        <f t="shared" ca="1" si="413"/>
        <v>2277177</v>
      </c>
      <c r="BI151" s="291">
        <f t="shared" ca="1" si="413"/>
        <v>2389975</v>
      </c>
      <c r="BJ151" s="291">
        <f t="shared" ca="1" si="413"/>
        <v>2389975</v>
      </c>
      <c r="BK151" s="52">
        <f t="shared" ca="1" si="413"/>
        <v>2389975</v>
      </c>
      <c r="BL151" s="36"/>
      <c r="BM151" s="85"/>
      <c r="BN151" s="86"/>
      <c r="BO151" s="87"/>
      <c r="BP151" s="87"/>
      <c r="BQ151" s="87"/>
    </row>
    <row r="152" spans="1:69" ht="12.75" customHeight="1" outlineLevel="2" x14ac:dyDescent="0.25">
      <c r="A152" s="297"/>
      <c r="B152" s="165" t="s">
        <v>162</v>
      </c>
      <c r="C152" s="23"/>
      <c r="D152" s="365">
        <f t="shared" ref="D152:BK152" si="414">D151-D150</f>
        <v>77000</v>
      </c>
      <c r="E152" s="291">
        <f ca="1">E151-E150</f>
        <v>0</v>
      </c>
      <c r="F152" s="291">
        <f t="shared" ca="1" si="414"/>
        <v>0</v>
      </c>
      <c r="G152" s="291">
        <f t="shared" ca="1" si="414"/>
        <v>0</v>
      </c>
      <c r="H152" s="291">
        <f t="shared" ca="1" si="414"/>
        <v>21000</v>
      </c>
      <c r="I152" s="291">
        <f t="shared" ca="1" si="414"/>
        <v>133798</v>
      </c>
      <c r="J152" s="291">
        <f t="shared" ca="1" si="414"/>
        <v>0</v>
      </c>
      <c r="K152" s="291">
        <f t="shared" ca="1" si="414"/>
        <v>42000</v>
      </c>
      <c r="L152" s="291">
        <f t="shared" ca="1" si="414"/>
        <v>182798</v>
      </c>
      <c r="M152" s="291">
        <f t="shared" ca="1" si="414"/>
        <v>98399</v>
      </c>
      <c r="N152" s="291">
        <f t="shared" ca="1" si="414"/>
        <v>56399</v>
      </c>
      <c r="O152" s="291">
        <f t="shared" ca="1" si="414"/>
        <v>42000</v>
      </c>
      <c r="P152" s="365">
        <f t="shared" ca="1" si="414"/>
        <v>126399</v>
      </c>
      <c r="Q152" s="291">
        <f t="shared" ca="1" si="414"/>
        <v>0</v>
      </c>
      <c r="R152" s="291">
        <f t="shared" ca="1" si="414"/>
        <v>56399</v>
      </c>
      <c r="S152" s="291">
        <f t="shared" ca="1" si="414"/>
        <v>0</v>
      </c>
      <c r="T152" s="291">
        <f t="shared" ca="1" si="414"/>
        <v>56399</v>
      </c>
      <c r="U152" s="291">
        <f t="shared" ca="1" si="414"/>
        <v>0</v>
      </c>
      <c r="V152" s="291">
        <f t="shared" ca="1" si="414"/>
        <v>0</v>
      </c>
      <c r="W152" s="291">
        <f t="shared" ca="1" si="414"/>
        <v>42000</v>
      </c>
      <c r="X152" s="291">
        <f t="shared" ca="1" si="414"/>
        <v>126399</v>
      </c>
      <c r="Y152" s="291">
        <f t="shared" ca="1" si="414"/>
        <v>0</v>
      </c>
      <c r="Z152" s="291">
        <f t="shared" ca="1" si="414"/>
        <v>0</v>
      </c>
      <c r="AA152" s="291">
        <f t="shared" ca="1" si="414"/>
        <v>0</v>
      </c>
      <c r="AB152" s="365">
        <f t="shared" ca="1" si="414"/>
        <v>119000</v>
      </c>
      <c r="AC152" s="291">
        <f t="shared" ca="1" si="414"/>
        <v>0</v>
      </c>
      <c r="AD152" s="291">
        <f t="shared" ca="1" si="414"/>
        <v>0</v>
      </c>
      <c r="AE152" s="291">
        <f t="shared" ca="1" si="414"/>
        <v>84000</v>
      </c>
      <c r="AF152" s="291">
        <f t="shared" ca="1" si="414"/>
        <v>112798</v>
      </c>
      <c r="AG152" s="291">
        <f t="shared" ca="1" si="414"/>
        <v>0</v>
      </c>
      <c r="AH152" s="291">
        <f t="shared" ca="1" si="414"/>
        <v>56000</v>
      </c>
      <c r="AI152" s="291">
        <f t="shared" ca="1" si="414"/>
        <v>112798</v>
      </c>
      <c r="AJ152" s="291">
        <f t="shared" ca="1" si="414"/>
        <v>0</v>
      </c>
      <c r="AK152" s="291">
        <f t="shared" ca="1" si="414"/>
        <v>56399</v>
      </c>
      <c r="AL152" s="291">
        <f t="shared" ca="1" si="414"/>
        <v>42000</v>
      </c>
      <c r="AM152" s="291">
        <f t="shared" ca="1" si="414"/>
        <v>0</v>
      </c>
      <c r="AN152" s="365">
        <f t="shared" ca="1" si="414"/>
        <v>56000</v>
      </c>
      <c r="AO152" s="291">
        <f t="shared" ca="1" si="414"/>
        <v>0</v>
      </c>
      <c r="AP152" s="291">
        <f t="shared" ca="1" si="414"/>
        <v>56399</v>
      </c>
      <c r="AQ152" s="291">
        <f t="shared" ca="1" si="414"/>
        <v>42000</v>
      </c>
      <c r="AR152" s="291">
        <f t="shared" ca="1" si="414"/>
        <v>0</v>
      </c>
      <c r="AS152" s="291">
        <f t="shared" ca="1" si="414"/>
        <v>112798</v>
      </c>
      <c r="AT152" s="291">
        <f t="shared" ca="1" si="414"/>
        <v>0</v>
      </c>
      <c r="AU152" s="291">
        <f t="shared" ca="1" si="414"/>
        <v>0</v>
      </c>
      <c r="AV152" s="291">
        <f t="shared" ca="1" si="414"/>
        <v>112798</v>
      </c>
      <c r="AW152" s="291">
        <f t="shared" ca="1" si="414"/>
        <v>42000</v>
      </c>
      <c r="AX152" s="291">
        <f t="shared" ca="1" si="414"/>
        <v>0</v>
      </c>
      <c r="AY152" s="291">
        <f t="shared" ca="1" si="414"/>
        <v>0</v>
      </c>
      <c r="AZ152" s="365">
        <f t="shared" ca="1" si="414"/>
        <v>42000</v>
      </c>
      <c r="BA152" s="291">
        <f t="shared" ca="1" si="414"/>
        <v>0</v>
      </c>
      <c r="BB152" s="291">
        <f t="shared" ca="1" si="414"/>
        <v>112798</v>
      </c>
      <c r="BC152" s="291">
        <f t="shared" ca="1" si="414"/>
        <v>0</v>
      </c>
      <c r="BD152" s="291">
        <f t="shared" ca="1" si="414"/>
        <v>0</v>
      </c>
      <c r="BE152" s="291">
        <f t="shared" ca="1" si="414"/>
        <v>0</v>
      </c>
      <c r="BF152" s="291">
        <f t="shared" ca="1" si="414"/>
        <v>0</v>
      </c>
      <c r="BG152" s="291">
        <f t="shared" ca="1" si="414"/>
        <v>56399</v>
      </c>
      <c r="BH152" s="291">
        <f t="shared" ca="1" si="414"/>
        <v>0</v>
      </c>
      <c r="BI152" s="291">
        <f t="shared" ca="1" si="414"/>
        <v>112798</v>
      </c>
      <c r="BJ152" s="291">
        <f t="shared" ca="1" si="414"/>
        <v>0</v>
      </c>
      <c r="BK152" s="52">
        <f t="shared" ca="1" si="414"/>
        <v>0</v>
      </c>
      <c r="BL152" s="36"/>
      <c r="BM152" s="85"/>
      <c r="BN152" s="86"/>
      <c r="BO152" s="87"/>
      <c r="BP152" s="87"/>
      <c r="BQ152" s="87"/>
    </row>
    <row r="153" spans="1:69" ht="12" customHeight="1" outlineLevel="2" x14ac:dyDescent="0.25">
      <c r="A153" s="75"/>
      <c r="B153" s="165" t="s">
        <v>82</v>
      </c>
      <c r="C153" s="23"/>
      <c r="D153" s="365">
        <f>-D147-D149</f>
        <v>-33000.000000000007</v>
      </c>
      <c r="E153" s="291">
        <f t="shared" ref="E153:BK153" ca="1" si="415">-E147-E149</f>
        <v>-110000</v>
      </c>
      <c r="F153" s="291">
        <f t="shared" ca="1" si="415"/>
        <v>-110000</v>
      </c>
      <c r="G153" s="291">
        <f t="shared" ca="1" si="415"/>
        <v>-110000</v>
      </c>
      <c r="H153" s="291">
        <f t="shared" ca="1" si="415"/>
        <v>-119000</v>
      </c>
      <c r="I153" s="291">
        <f t="shared" ca="1" si="415"/>
        <v>-197342</v>
      </c>
      <c r="J153" s="291">
        <f t="shared" ca="1" si="415"/>
        <v>-331140</v>
      </c>
      <c r="K153" s="291">
        <f t="shared" ca="1" si="415"/>
        <v>-349140</v>
      </c>
      <c r="L153" s="291">
        <f t="shared" ca="1" si="415"/>
        <v>-469482</v>
      </c>
      <c r="M153" s="291">
        <f t="shared" ca="1" si="415"/>
        <v>-694451</v>
      </c>
      <c r="N153" s="291">
        <f t="shared" ca="1" si="415"/>
        <v>-817021</v>
      </c>
      <c r="O153" s="291">
        <f t="shared" ca="1" si="415"/>
        <v>-891420</v>
      </c>
      <c r="P153" s="365">
        <f t="shared" ca="1" si="415"/>
        <v>-987591</v>
      </c>
      <c r="Q153" s="291">
        <f t="shared" ca="1" si="415"/>
        <v>-1113990</v>
      </c>
      <c r="R153" s="291">
        <f t="shared" ca="1" si="415"/>
        <v>-1138161</v>
      </c>
      <c r="S153" s="291">
        <f t="shared" ca="1" si="415"/>
        <v>-1194560</v>
      </c>
      <c r="T153" s="291">
        <f t="shared" ca="1" si="415"/>
        <v>-1218731</v>
      </c>
      <c r="U153" s="291">
        <f t="shared" ca="1" si="415"/>
        <v>-1275130</v>
      </c>
      <c r="V153" s="291">
        <f t="shared" ca="1" si="415"/>
        <v>-1275130</v>
      </c>
      <c r="W153" s="291">
        <f t="shared" ca="1" si="415"/>
        <v>-1293130</v>
      </c>
      <c r="X153" s="291">
        <f t="shared" ca="1" si="415"/>
        <v>-1389301</v>
      </c>
      <c r="Y153" s="291">
        <f t="shared" ca="1" si="415"/>
        <v>-1515700</v>
      </c>
      <c r="Z153" s="291">
        <f t="shared" ca="1" si="415"/>
        <v>-1515700</v>
      </c>
      <c r="AA153" s="291">
        <f t="shared" ca="1" si="415"/>
        <v>-1515700</v>
      </c>
      <c r="AB153" s="365">
        <f t="shared" ca="1" si="415"/>
        <v>-1566700</v>
      </c>
      <c r="AC153" s="291">
        <f t="shared" ca="1" si="415"/>
        <v>-1685700</v>
      </c>
      <c r="AD153" s="291">
        <f t="shared" ca="1" si="415"/>
        <v>-1685700</v>
      </c>
      <c r="AE153" s="291">
        <f t="shared" ca="1" si="415"/>
        <v>-1721700</v>
      </c>
      <c r="AF153" s="291">
        <f t="shared" ca="1" si="415"/>
        <v>-1854042</v>
      </c>
      <c r="AG153" s="291">
        <f t="shared" ca="1" si="415"/>
        <v>-1966840</v>
      </c>
      <c r="AH153" s="291">
        <f t="shared" ca="1" si="415"/>
        <v>-1990840</v>
      </c>
      <c r="AI153" s="291">
        <f t="shared" ca="1" si="415"/>
        <v>-2095182</v>
      </c>
      <c r="AJ153" s="291">
        <f t="shared" ca="1" si="415"/>
        <v>-2207980</v>
      </c>
      <c r="AK153" s="291">
        <f t="shared" ca="1" si="415"/>
        <v>-2232151</v>
      </c>
      <c r="AL153" s="291">
        <f t="shared" ca="1" si="415"/>
        <v>-2306550</v>
      </c>
      <c r="AM153" s="291">
        <f t="shared" ca="1" si="415"/>
        <v>-2348550</v>
      </c>
      <c r="AN153" s="365">
        <f t="shared" si="415"/>
        <v>-2372550</v>
      </c>
      <c r="AO153" s="291">
        <f t="shared" si="415"/>
        <v>-2428550</v>
      </c>
      <c r="AP153" s="291">
        <f t="shared" si="415"/>
        <v>-2452721</v>
      </c>
      <c r="AQ153" s="291">
        <f t="shared" si="415"/>
        <v>-2527120</v>
      </c>
      <c r="AR153" s="291">
        <f t="shared" si="415"/>
        <v>-2569120</v>
      </c>
      <c r="AS153" s="291">
        <f t="shared" si="415"/>
        <v>-2617462</v>
      </c>
      <c r="AT153" s="291">
        <f t="shared" si="415"/>
        <v>-2730260</v>
      </c>
      <c r="AU153" s="291">
        <f t="shared" si="415"/>
        <v>-2730260</v>
      </c>
      <c r="AV153" s="291">
        <f t="shared" si="415"/>
        <v>-2778602</v>
      </c>
      <c r="AW153" s="291">
        <f t="shared" si="415"/>
        <v>-2909400</v>
      </c>
      <c r="AX153" s="291">
        <f t="shared" si="415"/>
        <v>-2951400</v>
      </c>
      <c r="AY153" s="291">
        <f t="shared" si="415"/>
        <v>-2951400</v>
      </c>
      <c r="AZ153" s="365">
        <f t="shared" si="415"/>
        <v>-2969400</v>
      </c>
      <c r="BA153" s="291">
        <f t="shared" si="415"/>
        <v>-3011400</v>
      </c>
      <c r="BB153" s="291">
        <f t="shared" si="415"/>
        <v>-3059742</v>
      </c>
      <c r="BC153" s="291">
        <f t="shared" si="415"/>
        <v>-3172540</v>
      </c>
      <c r="BD153" s="291">
        <f t="shared" si="415"/>
        <v>-3172540</v>
      </c>
      <c r="BE153" s="291">
        <f t="shared" si="415"/>
        <v>-3172540</v>
      </c>
      <c r="BF153" s="291">
        <f t="shared" si="415"/>
        <v>-3172540</v>
      </c>
      <c r="BG153" s="291">
        <f t="shared" si="415"/>
        <v>-3196711</v>
      </c>
      <c r="BH153" s="291">
        <f t="shared" si="415"/>
        <v>-3253110</v>
      </c>
      <c r="BI153" s="291">
        <f t="shared" si="415"/>
        <v>-3301452</v>
      </c>
      <c r="BJ153" s="291">
        <f t="shared" si="415"/>
        <v>-3414250</v>
      </c>
      <c r="BK153" s="52">
        <f t="shared" si="415"/>
        <v>-3414250</v>
      </c>
      <c r="BL153" s="72"/>
      <c r="BM153" s="37"/>
      <c r="BN153" s="38"/>
      <c r="BO153" s="34"/>
      <c r="BP153" s="34"/>
      <c r="BQ153" s="34"/>
    </row>
    <row r="154" spans="1:69" ht="12.75" customHeight="1" outlineLevel="2" x14ac:dyDescent="0.25">
      <c r="A154" s="23"/>
      <c r="B154" s="126"/>
      <c r="C154" s="5"/>
      <c r="D154" s="387"/>
      <c r="E154" s="304"/>
      <c r="F154" s="304"/>
      <c r="G154" s="304"/>
      <c r="H154" s="304"/>
      <c r="I154" s="304"/>
      <c r="J154" s="304"/>
      <c r="K154" s="304"/>
      <c r="L154" s="304"/>
      <c r="M154" s="304"/>
      <c r="N154" s="304"/>
      <c r="O154" s="304"/>
      <c r="P154" s="387"/>
      <c r="Q154" s="304"/>
      <c r="R154" s="304"/>
      <c r="S154" s="304"/>
      <c r="T154" s="304"/>
      <c r="U154" s="304"/>
      <c r="V154" s="304"/>
      <c r="W154" s="304"/>
      <c r="X154" s="304"/>
      <c r="Y154" s="304"/>
      <c r="Z154" s="304"/>
      <c r="AA154" s="304"/>
      <c r="AB154" s="387"/>
      <c r="AC154" s="304"/>
      <c r="AD154" s="304"/>
      <c r="AE154" s="304"/>
      <c r="AF154" s="304"/>
      <c r="AG154" s="304"/>
      <c r="AH154" s="304"/>
      <c r="AI154" s="304"/>
      <c r="AJ154" s="304"/>
      <c r="AK154" s="304"/>
      <c r="AL154" s="304"/>
      <c r="AM154" s="304"/>
      <c r="AN154" s="387"/>
      <c r="AO154" s="304"/>
      <c r="AP154" s="304"/>
      <c r="AQ154" s="304"/>
      <c r="AR154" s="304"/>
      <c r="AS154" s="304"/>
      <c r="AT154" s="304"/>
      <c r="AU154" s="304"/>
      <c r="AV154" s="304"/>
      <c r="AW154" s="304"/>
      <c r="AX154" s="304"/>
      <c r="AY154" s="304"/>
      <c r="AZ154" s="387"/>
      <c r="BA154" s="304"/>
      <c r="BB154" s="304"/>
      <c r="BC154" s="304"/>
      <c r="BD154" s="304"/>
      <c r="BE154" s="304"/>
      <c r="BF154" s="304"/>
      <c r="BG154" s="304"/>
      <c r="BH154" s="304"/>
      <c r="BI154" s="304"/>
      <c r="BJ154" s="304"/>
      <c r="BK154" s="97"/>
      <c r="BL154" s="25"/>
      <c r="BM154" s="179">
        <f>AB154</f>
        <v>0</v>
      </c>
      <c r="BN154" s="180">
        <f>AS154</f>
        <v>0</v>
      </c>
      <c r="BO154" s="181"/>
      <c r="BP154" s="181"/>
      <c r="BQ154" s="181"/>
    </row>
    <row r="155" spans="1:69" ht="12.75" customHeight="1" x14ac:dyDescent="0.25">
      <c r="A155" s="196"/>
      <c r="B155" s="250" t="s">
        <v>83</v>
      </c>
      <c r="C155" s="197"/>
      <c r="D155" s="376">
        <f t="shared" ref="D155:BK155" ca="1" si="416">D164</f>
        <v>26500</v>
      </c>
      <c r="E155" s="321">
        <f t="shared" ca="1" si="416"/>
        <v>74500</v>
      </c>
      <c r="F155" s="321">
        <f t="shared" ca="1" si="416"/>
        <v>15119500</v>
      </c>
      <c r="G155" s="321">
        <f t="shared" ca="1" si="416"/>
        <v>13909000</v>
      </c>
      <c r="H155" s="321">
        <f t="shared" ca="1" si="416"/>
        <v>12838000</v>
      </c>
      <c r="I155" s="321">
        <f t="shared" ca="1" si="416"/>
        <v>11645316</v>
      </c>
      <c r="J155" s="321">
        <f t="shared" ca="1" si="416"/>
        <v>9362334</v>
      </c>
      <c r="K155" s="321">
        <f t="shared" ca="1" si="416"/>
        <v>6991852</v>
      </c>
      <c r="L155" s="321">
        <f t="shared" ca="1" si="416"/>
        <v>4970686</v>
      </c>
      <c r="M155" s="321">
        <f t="shared" ca="1" si="416"/>
        <v>3592380</v>
      </c>
      <c r="N155" s="321">
        <f t="shared" ca="1" si="416"/>
        <v>1875333</v>
      </c>
      <c r="O155" s="321">
        <f t="shared" ca="1" si="416"/>
        <v>665887</v>
      </c>
      <c r="P155" s="376">
        <f t="shared" ca="1" si="416"/>
        <v>4451899.0374999996</v>
      </c>
      <c r="Q155" s="321">
        <f t="shared" ca="1" si="416"/>
        <v>2838712.0749999997</v>
      </c>
      <c r="R155" s="321">
        <f t="shared" ca="1" si="416"/>
        <v>1808683.1124999998</v>
      </c>
      <c r="S155" s="321">
        <f t="shared" ca="1" si="416"/>
        <v>761244.14999999991</v>
      </c>
      <c r="T155" s="321">
        <f t="shared" ca="1" si="416"/>
        <v>44285073.6875</v>
      </c>
      <c r="U155" s="321">
        <f t="shared" ca="1" si="416"/>
        <v>42740404.225000001</v>
      </c>
      <c r="V155" s="321">
        <f t="shared" ca="1" si="416"/>
        <v>41214009.762500003</v>
      </c>
      <c r="W155" s="321">
        <f t="shared" ca="1" si="416"/>
        <v>39306840.800000004</v>
      </c>
      <c r="X155" s="321">
        <f t="shared" ca="1" si="416"/>
        <v>37764214.837500006</v>
      </c>
      <c r="Y155" s="321">
        <f t="shared" ca="1" si="416"/>
        <v>36318739.875000007</v>
      </c>
      <c r="Z155" s="321">
        <f t="shared" ca="1" si="416"/>
        <v>85096814.912500009</v>
      </c>
      <c r="AA155" s="321">
        <f t="shared" ca="1" si="416"/>
        <v>83379689.950000003</v>
      </c>
      <c r="AB155" s="376">
        <f t="shared" ca="1" si="416"/>
        <v>81114679.987499997</v>
      </c>
      <c r="AC155" s="321">
        <f t="shared" ca="1" si="416"/>
        <v>79931635.024999991</v>
      </c>
      <c r="AD155" s="321">
        <f t="shared" ca="1" si="416"/>
        <v>104414625.0625</v>
      </c>
      <c r="AE155" s="321">
        <f t="shared" ca="1" si="416"/>
        <v>129204015.09999999</v>
      </c>
      <c r="AF155" s="321">
        <f t="shared" ca="1" si="416"/>
        <v>128629221.13749999</v>
      </c>
      <c r="AG155" s="321">
        <f t="shared" ca="1" si="416"/>
        <v>128013940.17499998</v>
      </c>
      <c r="AH155" s="321">
        <f t="shared" ca="1" si="416"/>
        <v>127633809.21249998</v>
      </c>
      <c r="AI155" s="321">
        <f t="shared" ca="1" si="416"/>
        <v>126348165.24999997</v>
      </c>
      <c r="AJ155" s="321">
        <f t="shared" ca="1" si="416"/>
        <v>125759723.28749996</v>
      </c>
      <c r="AK155" s="321">
        <f t="shared" ca="1" si="416"/>
        <v>125477124.82499996</v>
      </c>
      <c r="AL155" s="321">
        <f t="shared" ca="1" si="416"/>
        <v>125584977.36249995</v>
      </c>
      <c r="AM155" s="321">
        <f t="shared" ca="1" si="416"/>
        <v>186739762.39999995</v>
      </c>
      <c r="AN155" s="376">
        <f t="shared" ca="1" si="416"/>
        <v>187052729.89999995</v>
      </c>
      <c r="AO155" s="321">
        <f t="shared" ca="1" si="416"/>
        <v>187909622.39999995</v>
      </c>
      <c r="AP155" s="321">
        <f t="shared" ca="1" si="416"/>
        <v>189159758.39999995</v>
      </c>
      <c r="AQ155" s="321">
        <f t="shared" ca="1" si="416"/>
        <v>190917395.39999995</v>
      </c>
      <c r="AR155" s="321">
        <f t="shared" ca="1" si="416"/>
        <v>193406382.39999995</v>
      </c>
      <c r="AS155" s="321">
        <f t="shared" ca="1" si="416"/>
        <v>196773756.43749994</v>
      </c>
      <c r="AT155" s="321">
        <f t="shared" ca="1" si="416"/>
        <v>201254332.43749994</v>
      </c>
      <c r="AU155" s="321">
        <f t="shared" ca="1" si="416"/>
        <v>206095008.43749994</v>
      </c>
      <c r="AV155" s="321">
        <f t="shared" ca="1" si="416"/>
        <v>211524571.43749994</v>
      </c>
      <c r="AW155" s="321">
        <f t="shared" ca="1" si="416"/>
        <v>217174836.43749994</v>
      </c>
      <c r="AX155" s="321">
        <f t="shared" ca="1" si="416"/>
        <v>223430601.43749994</v>
      </c>
      <c r="AY155" s="321">
        <f t="shared" ca="1" si="416"/>
        <v>230122116.43749994</v>
      </c>
      <c r="AZ155" s="376">
        <f t="shared" ca="1" si="416"/>
        <v>237359931.43749994</v>
      </c>
      <c r="BA155" s="321">
        <f t="shared" ca="1" si="416"/>
        <v>245629846.43749994</v>
      </c>
      <c r="BB155" s="321">
        <f t="shared" ca="1" si="416"/>
        <v>254324248.43749994</v>
      </c>
      <c r="BC155" s="321">
        <f t="shared" ca="1" si="416"/>
        <v>263561552.43749994</v>
      </c>
      <c r="BD155" s="321">
        <f t="shared" ca="1" si="416"/>
        <v>273507456.43749994</v>
      </c>
      <c r="BE155" s="321">
        <f t="shared" ca="1" si="416"/>
        <v>284161960.43749994</v>
      </c>
      <c r="BF155" s="321">
        <f t="shared" ca="1" si="416"/>
        <v>295431564.43749994</v>
      </c>
      <c r="BG155" s="321">
        <f t="shared" ca="1" si="416"/>
        <v>306855011.93749994</v>
      </c>
      <c r="BH155" s="321">
        <f t="shared" ca="1" si="416"/>
        <v>319420860.43749994</v>
      </c>
      <c r="BI155" s="321">
        <f t="shared" ca="1" si="416"/>
        <v>332740895.93749994</v>
      </c>
      <c r="BJ155" s="321">
        <f t="shared" ca="1" si="416"/>
        <v>345686833.43749994</v>
      </c>
      <c r="BK155" s="104">
        <f t="shared" ca="1" si="416"/>
        <v>359773970.93749994</v>
      </c>
      <c r="BL155" s="42">
        <f ca="1">SUM(D155:O155)</f>
        <v>81071288</v>
      </c>
      <c r="BM155" s="43">
        <f ca="1">SUM(P155:AA155)</f>
        <v>419966326.42500001</v>
      </c>
      <c r="BN155" s="44">
        <f ca="1">SUM(AB155:AM155)</f>
        <v>1468851678.8249998</v>
      </c>
      <c r="BO155" s="40">
        <f ca="1">SUM(AN155:AY155)</f>
        <v>2434821111.5624995</v>
      </c>
      <c r="BP155" s="40">
        <f ca="1">SUM(AZ155:BK155)</f>
        <v>3518454132.7499995</v>
      </c>
      <c r="BQ155" s="40"/>
    </row>
    <row r="156" spans="1:69" ht="12.75" customHeight="1" outlineLevel="1" x14ac:dyDescent="0.25">
      <c r="A156" s="23"/>
      <c r="B156" s="254" t="s">
        <v>84</v>
      </c>
      <c r="C156" s="154"/>
      <c r="D156" s="374">
        <f>C164</f>
        <v>0</v>
      </c>
      <c r="E156" s="295">
        <f t="shared" ref="E156:BK156" ca="1" si="417">D164</f>
        <v>26500</v>
      </c>
      <c r="F156" s="295">
        <f t="shared" ca="1" si="417"/>
        <v>74500</v>
      </c>
      <c r="G156" s="295">
        <f t="shared" ca="1" si="417"/>
        <v>15119500</v>
      </c>
      <c r="H156" s="295">
        <f t="shared" ca="1" si="417"/>
        <v>13909000</v>
      </c>
      <c r="I156" s="295">
        <f t="shared" ca="1" si="417"/>
        <v>12838000</v>
      </c>
      <c r="J156" s="295">
        <f t="shared" ca="1" si="417"/>
        <v>11645316</v>
      </c>
      <c r="K156" s="295">
        <f t="shared" ca="1" si="417"/>
        <v>9362334</v>
      </c>
      <c r="L156" s="295">
        <f t="shared" ca="1" si="417"/>
        <v>6991852</v>
      </c>
      <c r="M156" s="295">
        <f t="shared" ca="1" si="417"/>
        <v>4970686</v>
      </c>
      <c r="N156" s="295">
        <f t="shared" ca="1" si="417"/>
        <v>3592380</v>
      </c>
      <c r="O156" s="295">
        <f t="shared" ca="1" si="417"/>
        <v>1875333</v>
      </c>
      <c r="P156" s="374">
        <f t="shared" ca="1" si="417"/>
        <v>665887</v>
      </c>
      <c r="Q156" s="295">
        <f t="shared" ca="1" si="417"/>
        <v>4451899.0374999996</v>
      </c>
      <c r="R156" s="295">
        <f t="shared" ca="1" si="417"/>
        <v>2838712.0749999997</v>
      </c>
      <c r="S156" s="295">
        <f t="shared" ca="1" si="417"/>
        <v>1808683.1124999998</v>
      </c>
      <c r="T156" s="295">
        <f t="shared" ca="1" si="417"/>
        <v>761244.14999999991</v>
      </c>
      <c r="U156" s="295">
        <f t="shared" ca="1" si="417"/>
        <v>44285073.6875</v>
      </c>
      <c r="V156" s="295">
        <f t="shared" ca="1" si="417"/>
        <v>42740404.225000001</v>
      </c>
      <c r="W156" s="295">
        <f t="shared" ca="1" si="417"/>
        <v>41214009.762500003</v>
      </c>
      <c r="X156" s="295">
        <f t="shared" ca="1" si="417"/>
        <v>39306840.800000004</v>
      </c>
      <c r="Y156" s="295">
        <f t="shared" ca="1" si="417"/>
        <v>37764214.837500006</v>
      </c>
      <c r="Z156" s="295">
        <f t="shared" ca="1" si="417"/>
        <v>36318739.875000007</v>
      </c>
      <c r="AA156" s="295">
        <f t="shared" ca="1" si="417"/>
        <v>85096814.912500009</v>
      </c>
      <c r="AB156" s="374">
        <f t="shared" ca="1" si="417"/>
        <v>83379689.950000003</v>
      </c>
      <c r="AC156" s="295">
        <f t="shared" ca="1" si="417"/>
        <v>81114679.987499997</v>
      </c>
      <c r="AD156" s="295">
        <f t="shared" ca="1" si="417"/>
        <v>79931635.024999991</v>
      </c>
      <c r="AE156" s="295">
        <f t="shared" ca="1" si="417"/>
        <v>104414625.0625</v>
      </c>
      <c r="AF156" s="295">
        <f t="shared" ca="1" si="417"/>
        <v>129204015.09999999</v>
      </c>
      <c r="AG156" s="295">
        <f t="shared" ca="1" si="417"/>
        <v>128629221.13749999</v>
      </c>
      <c r="AH156" s="295">
        <f t="shared" ca="1" si="417"/>
        <v>128013940.17499998</v>
      </c>
      <c r="AI156" s="295">
        <f t="shared" ca="1" si="417"/>
        <v>127633809.21249998</v>
      </c>
      <c r="AJ156" s="295">
        <f t="shared" ca="1" si="417"/>
        <v>126348165.24999997</v>
      </c>
      <c r="AK156" s="295">
        <f t="shared" ca="1" si="417"/>
        <v>125759723.28749996</v>
      </c>
      <c r="AL156" s="295">
        <f t="shared" ca="1" si="417"/>
        <v>125477124.82499996</v>
      </c>
      <c r="AM156" s="295">
        <f t="shared" ca="1" si="417"/>
        <v>125584977.36249995</v>
      </c>
      <c r="AN156" s="374">
        <f t="shared" ca="1" si="417"/>
        <v>186739762.39999995</v>
      </c>
      <c r="AO156" s="295">
        <f t="shared" ca="1" si="417"/>
        <v>187052729.89999995</v>
      </c>
      <c r="AP156" s="295">
        <f t="shared" ca="1" si="417"/>
        <v>187909622.39999995</v>
      </c>
      <c r="AQ156" s="295">
        <f t="shared" ca="1" si="417"/>
        <v>189159758.39999995</v>
      </c>
      <c r="AR156" s="295">
        <f t="shared" ca="1" si="417"/>
        <v>190917395.39999995</v>
      </c>
      <c r="AS156" s="295">
        <f t="shared" ca="1" si="417"/>
        <v>193406382.39999995</v>
      </c>
      <c r="AT156" s="295">
        <f t="shared" ca="1" si="417"/>
        <v>196773756.43749994</v>
      </c>
      <c r="AU156" s="295">
        <f t="shared" ca="1" si="417"/>
        <v>201254332.43749994</v>
      </c>
      <c r="AV156" s="295">
        <f t="shared" ca="1" si="417"/>
        <v>206095008.43749994</v>
      </c>
      <c r="AW156" s="295">
        <f t="shared" ca="1" si="417"/>
        <v>211524571.43749994</v>
      </c>
      <c r="AX156" s="295">
        <f t="shared" ca="1" si="417"/>
        <v>217174836.43749994</v>
      </c>
      <c r="AY156" s="295">
        <f t="shared" ca="1" si="417"/>
        <v>223430601.43749994</v>
      </c>
      <c r="AZ156" s="374">
        <f t="shared" ca="1" si="417"/>
        <v>230122116.43749994</v>
      </c>
      <c r="BA156" s="295">
        <f t="shared" ca="1" si="417"/>
        <v>237359931.43749994</v>
      </c>
      <c r="BB156" s="295">
        <f t="shared" ca="1" si="417"/>
        <v>245629846.43749994</v>
      </c>
      <c r="BC156" s="295">
        <f t="shared" ca="1" si="417"/>
        <v>254324248.43749994</v>
      </c>
      <c r="BD156" s="295">
        <f t="shared" ca="1" si="417"/>
        <v>263561552.43749994</v>
      </c>
      <c r="BE156" s="295">
        <f t="shared" ca="1" si="417"/>
        <v>273507456.43749994</v>
      </c>
      <c r="BF156" s="295">
        <f t="shared" ca="1" si="417"/>
        <v>284161960.43749994</v>
      </c>
      <c r="BG156" s="295">
        <f t="shared" ca="1" si="417"/>
        <v>295431564.43749994</v>
      </c>
      <c r="BH156" s="295">
        <f t="shared" ca="1" si="417"/>
        <v>306855011.93749994</v>
      </c>
      <c r="BI156" s="295">
        <f t="shared" ca="1" si="417"/>
        <v>319420860.43749994</v>
      </c>
      <c r="BJ156" s="295">
        <f t="shared" ca="1" si="417"/>
        <v>332740895.93749994</v>
      </c>
      <c r="BK156" s="128">
        <f t="shared" ca="1" si="417"/>
        <v>345686833.43749994</v>
      </c>
      <c r="BL156" s="25"/>
      <c r="BM156" s="85"/>
      <c r="BN156" s="86"/>
      <c r="BO156" s="87"/>
      <c r="BP156" s="87"/>
      <c r="BQ156" s="87"/>
    </row>
    <row r="157" spans="1:69" ht="12.75" customHeight="1" outlineLevel="1" x14ac:dyDescent="0.25">
      <c r="A157" s="198"/>
      <c r="B157" s="199" t="s">
        <v>85</v>
      </c>
      <c r="C157" s="199"/>
      <c r="D157" s="400">
        <f ca="1">D158-D159-D160</f>
        <v>-73500</v>
      </c>
      <c r="E157" s="345">
        <f t="shared" ref="E157:P157" ca="1" si="418">E158-E159-E160</f>
        <v>-152000</v>
      </c>
      <c r="F157" s="345">
        <f t="shared" ca="1" si="418"/>
        <v>-155000</v>
      </c>
      <c r="G157" s="345">
        <f t="shared" ca="1" si="418"/>
        <v>-710500</v>
      </c>
      <c r="H157" s="345">
        <f t="shared" ca="1" si="418"/>
        <v>-1071000</v>
      </c>
      <c r="I157" s="345">
        <f t="shared" ca="1" si="418"/>
        <v>-1192684</v>
      </c>
      <c r="J157" s="345">
        <f t="shared" ca="1" si="418"/>
        <v>-2282982</v>
      </c>
      <c r="K157" s="345">
        <f t="shared" ca="1" si="418"/>
        <v>-2370482</v>
      </c>
      <c r="L157" s="345">
        <f t="shared" ca="1" si="418"/>
        <v>-2021166</v>
      </c>
      <c r="M157" s="345">
        <f t="shared" ca="1" si="418"/>
        <v>-1378306</v>
      </c>
      <c r="N157" s="345">
        <f t="shared" ca="1" si="418"/>
        <v>-1717047</v>
      </c>
      <c r="O157" s="345">
        <f t="shared" ca="1" si="418"/>
        <v>-1209446</v>
      </c>
      <c r="P157" s="400">
        <f t="shared" ca="1" si="418"/>
        <v>-1713987.9624999999</v>
      </c>
      <c r="Q157" s="345">
        <f t="shared" ref="Q157" ca="1" si="419">Q158-Q159-Q160</f>
        <v>-1613186.9624999999</v>
      </c>
      <c r="R157" s="345">
        <f t="shared" ref="R157" ca="1" si="420">R158-R159-R160</f>
        <v>-1030028.9624999999</v>
      </c>
      <c r="S157" s="345">
        <f t="shared" ref="S157" ca="1" si="421">S158-S159-S160</f>
        <v>-1047438.9624999999</v>
      </c>
      <c r="T157" s="345">
        <f t="shared" ref="T157" ca="1" si="422">T158-T159-T160</f>
        <v>-976170.46249999991</v>
      </c>
      <c r="U157" s="345">
        <f t="shared" ref="U157" ca="1" si="423">U158-U159-U160</f>
        <v>-1544669.4624999999</v>
      </c>
      <c r="V157" s="345">
        <f t="shared" ref="V157" ca="1" si="424">V158-V159-V160</f>
        <v>-1526394.4624999999</v>
      </c>
      <c r="W157" s="345">
        <f t="shared" ref="W157" ca="1" si="425">W158-W159-W160</f>
        <v>-1907168.9624999999</v>
      </c>
      <c r="X157" s="345">
        <f t="shared" ref="X157" ca="1" si="426">X158-X159-X160</f>
        <v>-1542625.9624999999</v>
      </c>
      <c r="Y157" s="345">
        <f t="shared" ref="Y157" ca="1" si="427">Y158-Y159-Y160</f>
        <v>-1445474.9624999999</v>
      </c>
      <c r="Z157" s="345">
        <f t="shared" ref="Z157" ca="1" si="428">Z158-Z159-Z160</f>
        <v>-1221924.9624999999</v>
      </c>
      <c r="AA157" s="345">
        <f t="shared" ref="AA157:AB157" ca="1" si="429">AA158-AA159-AA160</f>
        <v>-1717124.9624999999</v>
      </c>
      <c r="AB157" s="400">
        <f t="shared" ca="1" si="429"/>
        <v>-2265009.962499999</v>
      </c>
      <c r="AC157" s="345">
        <f t="shared" ref="AC157" ca="1" si="430">AC158-AC159-AC160</f>
        <v>-1183044.9624999994</v>
      </c>
      <c r="AD157" s="345">
        <f t="shared" ref="AD157" ca="1" si="431">AD158-AD159-AD160</f>
        <v>-517009.96249999991</v>
      </c>
      <c r="AE157" s="345">
        <f t="shared" ref="AE157" ca="1" si="432">AE158-AE159-AE160</f>
        <v>-210609.96249999991</v>
      </c>
      <c r="AF157" s="345">
        <f t="shared" ref="AF157" ca="1" si="433">AF158-AF159-AF160</f>
        <v>-574793.96249999991</v>
      </c>
      <c r="AG157" s="345">
        <f t="shared" ref="AG157" ca="1" si="434">AG158-AG159-AG160</f>
        <v>-615280.96249999991</v>
      </c>
      <c r="AH157" s="345">
        <f t="shared" ref="AH157" ca="1" si="435">AH158-AH159-AH160</f>
        <v>-380130.96249999851</v>
      </c>
      <c r="AI157" s="345">
        <f t="shared" ref="AI157" ca="1" si="436">AI158-AI159-AI160</f>
        <v>-1285643.9624999985</v>
      </c>
      <c r="AJ157" s="345">
        <f t="shared" ref="AJ157" ca="1" si="437">AJ158-AJ159-AJ160</f>
        <v>-588441.96249999851</v>
      </c>
      <c r="AK157" s="345">
        <f t="shared" ref="AK157" ca="1" si="438">AK158-AK159-AK160</f>
        <v>-282598.46249999851</v>
      </c>
      <c r="AL157" s="345">
        <f t="shared" ref="AL157" ca="1" si="439">AL158-AL159-AL160</f>
        <v>107852.53750000149</v>
      </c>
      <c r="AM157" s="345">
        <f t="shared" ref="AM157:AN157" ca="1" si="440">AM158-AM159-AM160</f>
        <v>1154785.0375000015</v>
      </c>
      <c r="AN157" s="400">
        <f t="shared" ca="1" si="440"/>
        <v>312967.5</v>
      </c>
      <c r="AO157" s="345">
        <f t="shared" ref="AO157" ca="1" si="441">AO158-AO159-AO160</f>
        <v>856892.5</v>
      </c>
      <c r="AP157" s="345">
        <f t="shared" ref="AP157" ca="1" si="442">AP158-AP159-AP160</f>
        <v>1250136</v>
      </c>
      <c r="AQ157" s="345">
        <f t="shared" ref="AQ157" ca="1" si="443">AQ158-AQ159-AQ160</f>
        <v>1757637</v>
      </c>
      <c r="AR157" s="345">
        <f t="shared" ref="AR157" ca="1" si="444">AR158-AR159-AR160</f>
        <v>2488987</v>
      </c>
      <c r="AS157" s="345">
        <f t="shared" ref="AS157" ca="1" si="445">AS158-AS159-AS160</f>
        <v>3367374.0374999996</v>
      </c>
      <c r="AT157" s="345">
        <f t="shared" ref="AT157" ca="1" si="446">AT158-AT159-AT160</f>
        <v>4480576</v>
      </c>
      <c r="AU157" s="345">
        <f t="shared" ref="AU157" ca="1" si="447">AU158-AU159-AU160</f>
        <v>4840676</v>
      </c>
      <c r="AV157" s="345">
        <f t="shared" ref="AV157" ca="1" si="448">AV158-AV159-AV160</f>
        <v>5429563</v>
      </c>
      <c r="AW157" s="345">
        <f t="shared" ref="AW157" ca="1" si="449">AW158-AW159-AW160</f>
        <v>5650265</v>
      </c>
      <c r="AX157" s="345">
        <f t="shared" ref="AX157" ca="1" si="450">AX158-AX159-AX160</f>
        <v>6255765</v>
      </c>
      <c r="AY157" s="345">
        <f t="shared" ref="AY157:AZ157" ca="1" si="451">AY158-AY159-AY160</f>
        <v>6691515</v>
      </c>
      <c r="AZ157" s="400">
        <f t="shared" ca="1" si="451"/>
        <v>7237815</v>
      </c>
      <c r="BA157" s="345">
        <f t="shared" ref="BA157" ca="1" si="452">BA158-BA159-BA160</f>
        <v>8269915</v>
      </c>
      <c r="BB157" s="345">
        <f t="shared" ref="BB157" ca="1" si="453">BB158-BB159-BB160</f>
        <v>8694402</v>
      </c>
      <c r="BC157" s="345">
        <f t="shared" ref="BC157" ca="1" si="454">BC158-BC159-BC160</f>
        <v>9237304</v>
      </c>
      <c r="BD157" s="345">
        <f t="shared" ref="BD157" ca="1" si="455">BD158-BD159-BD160</f>
        <v>9945904</v>
      </c>
      <c r="BE157" s="345">
        <f t="shared" ref="BE157" ca="1" si="456">BE158-BE159-BE160</f>
        <v>10654504</v>
      </c>
      <c r="BF157" s="345">
        <f t="shared" ref="BF157" ca="1" si="457">BF158-BF159-BF160</f>
        <v>11269604</v>
      </c>
      <c r="BG157" s="345">
        <f t="shared" ref="BG157" ca="1" si="458">BG158-BG159-BG160</f>
        <v>11423447.5</v>
      </c>
      <c r="BH157" s="345">
        <f t="shared" ref="BH157" ca="1" si="459">BH158-BH159-BH160</f>
        <v>12565848.499999994</v>
      </c>
      <c r="BI157" s="345">
        <f t="shared" ref="BI157" ca="1" si="460">BI158-BI159-BI160</f>
        <v>13320035.500000002</v>
      </c>
      <c r="BJ157" s="345">
        <f t="shared" ref="BJ157" ca="1" si="461">BJ158-BJ159-BJ160</f>
        <v>12945937.499999994</v>
      </c>
      <c r="BK157" s="345">
        <f t="shared" ref="BK157" ca="1" si="462">BK158-BK159-BK160</f>
        <v>14087137.499999994</v>
      </c>
      <c r="BL157" s="200"/>
      <c r="BM157" s="201"/>
      <c r="BN157" s="202"/>
      <c r="BO157" s="203"/>
      <c r="BP157" s="203"/>
      <c r="BQ157" s="203"/>
    </row>
    <row r="158" spans="1:69" ht="12.75" customHeight="1" outlineLevel="1" x14ac:dyDescent="0.3">
      <c r="A158" s="204"/>
      <c r="B158" s="263" t="s">
        <v>86</v>
      </c>
      <c r="C158" s="205"/>
      <c r="D158" s="401">
        <f ca="1">D140</f>
        <v>0</v>
      </c>
      <c r="E158" s="346">
        <f t="shared" ref="E158:O158" ca="1" si="463">E140</f>
        <v>0</v>
      </c>
      <c r="F158" s="346">
        <f t="shared" ca="1" si="463"/>
        <v>0</v>
      </c>
      <c r="G158" s="346">
        <f t="shared" ca="1" si="463"/>
        <v>0</v>
      </c>
      <c r="H158" s="346">
        <f ca="1">H140</f>
        <v>0</v>
      </c>
      <c r="I158" s="346">
        <f t="shared" ca="1" si="463"/>
        <v>184000</v>
      </c>
      <c r="J158" s="346">
        <f t="shared" ca="1" si="463"/>
        <v>57500</v>
      </c>
      <c r="K158" s="346">
        <f t="shared" ca="1" si="463"/>
        <v>376000</v>
      </c>
      <c r="L158" s="346">
        <f t="shared" ca="1" si="463"/>
        <v>1046000</v>
      </c>
      <c r="M158" s="346">
        <f t="shared" ca="1" si="463"/>
        <v>2126000</v>
      </c>
      <c r="N158" s="346">
        <f t="shared" ca="1" si="463"/>
        <v>2544000</v>
      </c>
      <c r="O158" s="346">
        <f t="shared" ca="1" si="463"/>
        <v>2774000</v>
      </c>
      <c r="P158" s="401">
        <f t="shared" ref="P158:BK158" ca="1" si="464">P140</f>
        <v>3126000</v>
      </c>
      <c r="Q158" s="346">
        <f t="shared" ca="1" si="464"/>
        <v>3395700</v>
      </c>
      <c r="R158" s="346">
        <f t="shared" ca="1" si="464"/>
        <v>3637200</v>
      </c>
      <c r="S158" s="346">
        <f t="shared" ca="1" si="464"/>
        <v>3878700</v>
      </c>
      <c r="T158" s="346">
        <f t="shared" ca="1" si="464"/>
        <v>4120200</v>
      </c>
      <c r="U158" s="346">
        <f t="shared" ca="1" si="464"/>
        <v>4361700</v>
      </c>
      <c r="V158" s="346">
        <f t="shared" ca="1" si="464"/>
        <v>4603200</v>
      </c>
      <c r="W158" s="346">
        <f t="shared" ca="1" si="464"/>
        <v>4844700</v>
      </c>
      <c r="X158" s="346">
        <f t="shared" ca="1" si="464"/>
        <v>5279400</v>
      </c>
      <c r="Y158" s="346">
        <f t="shared" ca="1" si="464"/>
        <v>5762400</v>
      </c>
      <c r="Z158" s="346">
        <f t="shared" ca="1" si="464"/>
        <v>6245400</v>
      </c>
      <c r="AA158" s="346">
        <f t="shared" ca="1" si="464"/>
        <v>6728400</v>
      </c>
      <c r="AB158" s="401">
        <f t="shared" ca="1" si="464"/>
        <v>7489800.0000000009</v>
      </c>
      <c r="AC158" s="346">
        <f t="shared" ca="1" si="464"/>
        <v>8060800.0000000009</v>
      </c>
      <c r="AD158" s="346">
        <f t="shared" ca="1" si="464"/>
        <v>8566800</v>
      </c>
      <c r="AE158" s="346">
        <f t="shared" ca="1" si="464"/>
        <v>9275200</v>
      </c>
      <c r="AF158" s="346">
        <f t="shared" ca="1" si="464"/>
        <v>10034200</v>
      </c>
      <c r="AG158" s="346">
        <f t="shared" ca="1" si="464"/>
        <v>10793200</v>
      </c>
      <c r="AH158" s="346">
        <f t="shared" ca="1" si="464"/>
        <v>11552200.000000002</v>
      </c>
      <c r="AI158" s="346">
        <f t="shared" ca="1" si="464"/>
        <v>12311200.000000002</v>
      </c>
      <c r="AJ158" s="346">
        <f t="shared" ca="1" si="464"/>
        <v>13272600.000000002</v>
      </c>
      <c r="AK158" s="346">
        <f t="shared" ca="1" si="464"/>
        <v>14284600.000000002</v>
      </c>
      <c r="AL158" s="346">
        <f t="shared" ca="1" si="464"/>
        <v>15296600.000000002</v>
      </c>
      <c r="AM158" s="346">
        <f t="shared" ca="1" si="464"/>
        <v>16511000.000000002</v>
      </c>
      <c r="AN158" s="401">
        <f t="shared" ca="1" si="464"/>
        <v>18103800</v>
      </c>
      <c r="AO158" s="346">
        <f t="shared" ca="1" si="464"/>
        <v>19473750</v>
      </c>
      <c r="AP158" s="346">
        <f t="shared" ca="1" si="464"/>
        <v>20974500</v>
      </c>
      <c r="AQ158" s="346">
        <f t="shared" ca="1" si="464"/>
        <v>22527000</v>
      </c>
      <c r="AR158" s="346">
        <f t="shared" ca="1" si="464"/>
        <v>24286500</v>
      </c>
      <c r="AS158" s="346">
        <f t="shared" ca="1" si="464"/>
        <v>26097750</v>
      </c>
      <c r="AT158" s="346">
        <f t="shared" ca="1" si="464"/>
        <v>28116000</v>
      </c>
      <c r="AU158" s="346">
        <f t="shared" ca="1" si="464"/>
        <v>29358000</v>
      </c>
      <c r="AV158" s="346">
        <f t="shared" ca="1" si="464"/>
        <v>30393000</v>
      </c>
      <c r="AW158" s="346">
        <f t="shared" ca="1" si="464"/>
        <v>31428000</v>
      </c>
      <c r="AX158" s="346">
        <f t="shared" ca="1" si="464"/>
        <v>32670000</v>
      </c>
      <c r="AY158" s="346">
        <f t="shared" ca="1" si="464"/>
        <v>33963750</v>
      </c>
      <c r="AZ158" s="401">
        <f t="shared" ca="1" si="464"/>
        <v>35888900</v>
      </c>
      <c r="BA158" s="346">
        <f t="shared" ca="1" si="464"/>
        <v>37363500</v>
      </c>
      <c r="BB158" s="346">
        <f t="shared" ca="1" si="464"/>
        <v>38686000</v>
      </c>
      <c r="BC158" s="346">
        <f t="shared" ca="1" si="464"/>
        <v>40220100</v>
      </c>
      <c r="BD158" s="346">
        <f t="shared" ca="1" si="464"/>
        <v>41807100</v>
      </c>
      <c r="BE158" s="346">
        <f t="shared" ca="1" si="464"/>
        <v>43394100</v>
      </c>
      <c r="BF158" s="346">
        <f t="shared" ca="1" si="464"/>
        <v>44981100</v>
      </c>
      <c r="BG158" s="346">
        <f t="shared" ca="1" si="464"/>
        <v>46568100</v>
      </c>
      <c r="BH158" s="346">
        <f t="shared" ca="1" si="464"/>
        <v>48366699.999999993</v>
      </c>
      <c r="BI158" s="346">
        <f t="shared" ca="1" si="464"/>
        <v>50218200</v>
      </c>
      <c r="BJ158" s="346">
        <f t="shared" ca="1" si="464"/>
        <v>52069699.999999993</v>
      </c>
      <c r="BK158" s="206">
        <f t="shared" ca="1" si="464"/>
        <v>53921199.999999993</v>
      </c>
      <c r="BL158" s="207"/>
      <c r="BM158" s="208"/>
      <c r="BN158" s="209"/>
      <c r="BO158" s="210"/>
      <c r="BP158" s="210"/>
      <c r="BQ158" s="210"/>
    </row>
    <row r="159" spans="1:69" ht="12.75" customHeight="1" outlineLevel="1" x14ac:dyDescent="0.3">
      <c r="A159" s="204"/>
      <c r="B159" s="263" t="s">
        <v>87</v>
      </c>
      <c r="C159" s="205"/>
      <c r="D159" s="401">
        <f t="shared" ref="D159:AI159" si="465">D147+D149+D34+D35+D36+D55+D56+D58+D59+D60+D62+D38</f>
        <v>40500.000000000007</v>
      </c>
      <c r="E159" s="346">
        <f t="shared" ca="1" si="465"/>
        <v>117500</v>
      </c>
      <c r="F159" s="346">
        <f t="shared" ca="1" si="465"/>
        <v>117500</v>
      </c>
      <c r="G159" s="346">
        <f t="shared" ca="1" si="465"/>
        <v>170000</v>
      </c>
      <c r="H159" s="346">
        <f t="shared" ca="1" si="465"/>
        <v>529000</v>
      </c>
      <c r="I159" s="346">
        <f t="shared" ca="1" si="465"/>
        <v>777342</v>
      </c>
      <c r="J159" s="346">
        <f t="shared" ca="1" si="465"/>
        <v>1741140</v>
      </c>
      <c r="K159" s="346">
        <f t="shared" ca="1" si="465"/>
        <v>2129140</v>
      </c>
      <c r="L159" s="346">
        <f t="shared" ca="1" si="465"/>
        <v>2371482</v>
      </c>
      <c r="M159" s="346">
        <f t="shared" ca="1" si="465"/>
        <v>2766451</v>
      </c>
      <c r="N159" s="346">
        <f t="shared" ca="1" si="465"/>
        <v>3499021</v>
      </c>
      <c r="O159" s="346">
        <f t="shared" ca="1" si="465"/>
        <v>3203420</v>
      </c>
      <c r="P159" s="401">
        <f t="shared" ca="1" si="465"/>
        <v>4005791</v>
      </c>
      <c r="Q159" s="346">
        <f t="shared" ca="1" si="465"/>
        <v>4092190</v>
      </c>
      <c r="R159" s="346">
        <f t="shared" ca="1" si="465"/>
        <v>3726361</v>
      </c>
      <c r="S159" s="346">
        <f t="shared" ca="1" si="465"/>
        <v>3892760</v>
      </c>
      <c r="T159" s="346">
        <f t="shared" ca="1" si="465"/>
        <v>4031931</v>
      </c>
      <c r="U159" s="346">
        <f t="shared" ca="1" si="465"/>
        <v>4198330</v>
      </c>
      <c r="V159" s="346">
        <f t="shared" ca="1" si="465"/>
        <v>4418330</v>
      </c>
      <c r="W159" s="346">
        <f t="shared" ca="1" si="465"/>
        <v>5226330</v>
      </c>
      <c r="X159" s="346">
        <f t="shared" ca="1" si="465"/>
        <v>5042501</v>
      </c>
      <c r="Y159" s="346">
        <f t="shared" ca="1" si="465"/>
        <v>5388900</v>
      </c>
      <c r="Z159" s="346">
        <f t="shared" ca="1" si="465"/>
        <v>5608900</v>
      </c>
      <c r="AA159" s="346">
        <f t="shared" ca="1" si="465"/>
        <v>5828900</v>
      </c>
      <c r="AB159" s="401">
        <f t="shared" ca="1" si="465"/>
        <v>7436100</v>
      </c>
      <c r="AC159" s="346">
        <f t="shared" ca="1" si="465"/>
        <v>6435100</v>
      </c>
      <c r="AD159" s="346">
        <f t="shared" ca="1" si="465"/>
        <v>6765100</v>
      </c>
      <c r="AE159" s="346">
        <f t="shared" ca="1" si="465"/>
        <v>7131100</v>
      </c>
      <c r="AF159" s="346">
        <f t="shared" ca="1" si="465"/>
        <v>7893442</v>
      </c>
      <c r="AG159" s="346">
        <f t="shared" ca="1" si="465"/>
        <v>8336240</v>
      </c>
      <c r="AH159" s="346">
        <f t="shared" ca="1" si="465"/>
        <v>8800240</v>
      </c>
      <c r="AI159" s="346">
        <f t="shared" ca="1" si="465"/>
        <v>9844582</v>
      </c>
      <c r="AJ159" s="346">
        <f t="shared" ref="AJ159:BK159" ca="1" si="466">AJ147+AJ149+AJ34+AJ35+AJ36+AJ55+AJ56+AJ58+AJ59+AJ60+AJ62+AJ38</f>
        <v>9897380</v>
      </c>
      <c r="AK159" s="346">
        <f t="shared" ca="1" si="466"/>
        <v>10471551</v>
      </c>
      <c r="AL159" s="346">
        <f t="shared" ca="1" si="466"/>
        <v>10940950</v>
      </c>
      <c r="AM159" s="346">
        <f t="shared" ca="1" si="466"/>
        <v>11687950</v>
      </c>
      <c r="AN159" s="401">
        <f t="shared" si="466"/>
        <v>12910050</v>
      </c>
      <c r="AO159" s="346">
        <f t="shared" si="466"/>
        <v>13567550</v>
      </c>
      <c r="AP159" s="346">
        <f t="shared" si="466"/>
        <v>14486721</v>
      </c>
      <c r="AQ159" s="346">
        <f t="shared" si="466"/>
        <v>15327120</v>
      </c>
      <c r="AR159" s="346">
        <f t="shared" si="466"/>
        <v>16103120</v>
      </c>
      <c r="AS159" s="346">
        <f t="shared" si="466"/>
        <v>16737462</v>
      </c>
      <c r="AT159" s="346">
        <f t="shared" si="466"/>
        <v>17295260</v>
      </c>
      <c r="AU159" s="346">
        <f t="shared" si="466"/>
        <v>18089260</v>
      </c>
      <c r="AV159" s="346">
        <f t="shared" si="466"/>
        <v>18333602</v>
      </c>
      <c r="AW159" s="346">
        <f t="shared" si="466"/>
        <v>19014400</v>
      </c>
      <c r="AX159" s="346">
        <f t="shared" si="466"/>
        <v>19451400</v>
      </c>
      <c r="AY159" s="346">
        <f t="shared" si="466"/>
        <v>20156400</v>
      </c>
      <c r="AZ159" s="401">
        <f t="shared" si="466"/>
        <v>21269400</v>
      </c>
      <c r="BA159" s="346">
        <f t="shared" si="466"/>
        <v>21471400</v>
      </c>
      <c r="BB159" s="346">
        <f t="shared" si="466"/>
        <v>22179742</v>
      </c>
      <c r="BC159" s="346">
        <f t="shared" si="466"/>
        <v>22952540</v>
      </c>
      <c r="BD159" s="346">
        <f t="shared" si="466"/>
        <v>23612540</v>
      </c>
      <c r="BE159" s="346">
        <f t="shared" si="466"/>
        <v>24272540</v>
      </c>
      <c r="BF159" s="346">
        <f t="shared" si="466"/>
        <v>25042540</v>
      </c>
      <c r="BG159" s="346">
        <f t="shared" si="466"/>
        <v>26336711</v>
      </c>
      <c r="BH159" s="346">
        <f t="shared" si="466"/>
        <v>26663110</v>
      </c>
      <c r="BI159" s="346">
        <f t="shared" si="466"/>
        <v>27481452</v>
      </c>
      <c r="BJ159" s="346">
        <f t="shared" si="466"/>
        <v>29644250</v>
      </c>
      <c r="BK159" s="346">
        <f t="shared" si="466"/>
        <v>30044250</v>
      </c>
      <c r="BL159" s="207"/>
      <c r="BM159" s="208"/>
      <c r="BN159" s="209"/>
      <c r="BO159" s="210"/>
      <c r="BP159" s="210"/>
      <c r="BQ159" s="210"/>
    </row>
    <row r="160" spans="1:69" ht="12.75" customHeight="1" outlineLevel="1" x14ac:dyDescent="0.3">
      <c r="A160" s="211"/>
      <c r="B160" s="263" t="s">
        <v>88</v>
      </c>
      <c r="C160" s="205"/>
      <c r="D160" s="401">
        <f>SUM(D79:D83)+D85</f>
        <v>33000</v>
      </c>
      <c r="E160" s="346">
        <f t="shared" ref="E160:AH160" si="467">SUM(E79:E83)+E85</f>
        <v>34500</v>
      </c>
      <c r="F160" s="346">
        <f t="shared" si="467"/>
        <v>37500</v>
      </c>
      <c r="G160" s="346">
        <f>SUM(G79:G83)+G85</f>
        <v>540500</v>
      </c>
      <c r="H160" s="346">
        <f t="shared" si="467"/>
        <v>542000</v>
      </c>
      <c r="I160" s="346">
        <f t="shared" si="467"/>
        <v>599342</v>
      </c>
      <c r="J160" s="346">
        <f t="shared" si="467"/>
        <v>599342</v>
      </c>
      <c r="K160" s="346">
        <f t="shared" si="467"/>
        <v>617342</v>
      </c>
      <c r="L160" s="346">
        <f t="shared" si="467"/>
        <v>695684</v>
      </c>
      <c r="M160" s="346">
        <f t="shared" si="467"/>
        <v>737855</v>
      </c>
      <c r="N160" s="346">
        <f t="shared" si="467"/>
        <v>762026</v>
      </c>
      <c r="O160" s="346">
        <f t="shared" si="467"/>
        <v>780026</v>
      </c>
      <c r="P160" s="401">
        <f t="shared" si="467"/>
        <v>834196.96249999991</v>
      </c>
      <c r="Q160" s="346">
        <f t="shared" si="467"/>
        <v>916696.96249999991</v>
      </c>
      <c r="R160" s="346">
        <f t="shared" si="467"/>
        <v>940867.96249999991</v>
      </c>
      <c r="S160" s="346">
        <f t="shared" si="467"/>
        <v>1033378.9624999999</v>
      </c>
      <c r="T160" s="346">
        <f t="shared" si="467"/>
        <v>1064439.4624999999</v>
      </c>
      <c r="U160" s="346">
        <f t="shared" si="467"/>
        <v>1708039.4624999999</v>
      </c>
      <c r="V160" s="346">
        <f t="shared" si="467"/>
        <v>1711264.4624999999</v>
      </c>
      <c r="W160" s="346">
        <f t="shared" si="467"/>
        <v>1525538.9624999999</v>
      </c>
      <c r="X160" s="346">
        <f t="shared" si="467"/>
        <v>1779524.9624999999</v>
      </c>
      <c r="Y160" s="346">
        <f t="shared" si="467"/>
        <v>1818974.9624999999</v>
      </c>
      <c r="Z160" s="346">
        <f t="shared" si="467"/>
        <v>1858424.9624999999</v>
      </c>
      <c r="AA160" s="346">
        <f t="shared" si="467"/>
        <v>2616624.9624999999</v>
      </c>
      <c r="AB160" s="401">
        <f t="shared" si="467"/>
        <v>2318709.9624999999</v>
      </c>
      <c r="AC160" s="346">
        <f t="shared" si="467"/>
        <v>2808744.9625000004</v>
      </c>
      <c r="AD160" s="346">
        <f t="shared" si="467"/>
        <v>2318709.9624999999</v>
      </c>
      <c r="AE160" s="346">
        <f t="shared" si="467"/>
        <v>2354709.9624999999</v>
      </c>
      <c r="AF160" s="346">
        <f t="shared" si="467"/>
        <v>2715551.9624999999</v>
      </c>
      <c r="AG160" s="346">
        <f t="shared" si="467"/>
        <v>3072240.9624999999</v>
      </c>
      <c r="AH160" s="346">
        <f t="shared" si="467"/>
        <v>3132090.9625000004</v>
      </c>
      <c r="AI160" s="432">
        <f t="shared" ref="AI160:BK160" si="468">SUM(AI79:AI83)+AI85+AI13</f>
        <v>3752261.9625000004</v>
      </c>
      <c r="AJ160" s="433">
        <f t="shared" si="468"/>
        <v>3963661.9625000004</v>
      </c>
      <c r="AK160" s="433">
        <f t="shared" si="468"/>
        <v>4095647.4625000004</v>
      </c>
      <c r="AL160" s="433">
        <f t="shared" si="468"/>
        <v>4247797.4625000004</v>
      </c>
      <c r="AM160" s="433">
        <f t="shared" si="468"/>
        <v>3668264.9625000004</v>
      </c>
      <c r="AN160" s="433">
        <f t="shared" si="468"/>
        <v>4880782.5</v>
      </c>
      <c r="AO160" s="433">
        <f t="shared" si="468"/>
        <v>5049307.5</v>
      </c>
      <c r="AP160" s="433">
        <f t="shared" si="468"/>
        <v>5237643</v>
      </c>
      <c r="AQ160" s="433">
        <f t="shared" si="468"/>
        <v>5442243</v>
      </c>
      <c r="AR160" s="433">
        <f t="shared" si="468"/>
        <v>5694393</v>
      </c>
      <c r="AS160" s="433">
        <f t="shared" si="468"/>
        <v>5992913.9625000004</v>
      </c>
      <c r="AT160" s="433">
        <f t="shared" si="468"/>
        <v>6340164</v>
      </c>
      <c r="AU160" s="433">
        <f t="shared" si="468"/>
        <v>6428064</v>
      </c>
      <c r="AV160" s="433">
        <f t="shared" si="468"/>
        <v>6629835</v>
      </c>
      <c r="AW160" s="433">
        <f t="shared" si="468"/>
        <v>6763335</v>
      </c>
      <c r="AX160" s="433">
        <f t="shared" si="468"/>
        <v>6962835</v>
      </c>
      <c r="AY160" s="433">
        <f t="shared" si="468"/>
        <v>7115835</v>
      </c>
      <c r="AZ160" s="433">
        <f t="shared" si="468"/>
        <v>7381685</v>
      </c>
      <c r="BA160" s="433">
        <f t="shared" si="468"/>
        <v>7622185</v>
      </c>
      <c r="BB160" s="433">
        <f t="shared" si="468"/>
        <v>7811856</v>
      </c>
      <c r="BC160" s="433">
        <f t="shared" si="468"/>
        <v>8030256</v>
      </c>
      <c r="BD160" s="433">
        <f t="shared" si="468"/>
        <v>8248656</v>
      </c>
      <c r="BE160" s="433">
        <f t="shared" si="468"/>
        <v>8467056</v>
      </c>
      <c r="BF160" s="433">
        <f t="shared" si="468"/>
        <v>8668956</v>
      </c>
      <c r="BG160" s="433">
        <f t="shared" si="468"/>
        <v>8807941.5</v>
      </c>
      <c r="BH160" s="433">
        <f t="shared" si="468"/>
        <v>9137741.4999999981</v>
      </c>
      <c r="BI160" s="433">
        <f t="shared" si="468"/>
        <v>9416712.4999999981</v>
      </c>
      <c r="BJ160" s="433">
        <f t="shared" si="468"/>
        <v>9479512.4999999981</v>
      </c>
      <c r="BK160" s="433">
        <f t="shared" si="468"/>
        <v>9789812.4999999981</v>
      </c>
      <c r="BL160" s="207"/>
      <c r="BM160" s="208"/>
      <c r="BN160" s="209"/>
      <c r="BO160" s="210"/>
      <c r="BP160" s="210"/>
      <c r="BQ160" s="210"/>
    </row>
    <row r="161" spans="1:69" ht="12.75" customHeight="1" outlineLevel="1" x14ac:dyDescent="0.25">
      <c r="A161" s="23"/>
      <c r="B161" s="226" t="s">
        <v>89</v>
      </c>
      <c r="C161" s="154"/>
      <c r="D161" s="374">
        <f>D120</f>
        <v>0</v>
      </c>
      <c r="E161" s="295">
        <f>E120</f>
        <v>0</v>
      </c>
      <c r="F161" s="295">
        <f t="shared" ref="F161:BK161" si="469">F120</f>
        <v>-25000000</v>
      </c>
      <c r="G161" s="295">
        <f t="shared" si="469"/>
        <v>0</v>
      </c>
      <c r="H161" s="295">
        <f t="shared" si="469"/>
        <v>0</v>
      </c>
      <c r="I161" s="295">
        <f t="shared" si="469"/>
        <v>0</v>
      </c>
      <c r="J161" s="295">
        <f t="shared" si="469"/>
        <v>0</v>
      </c>
      <c r="K161" s="295">
        <f t="shared" si="469"/>
        <v>0</v>
      </c>
      <c r="L161" s="295">
        <f t="shared" si="469"/>
        <v>0</v>
      </c>
      <c r="M161" s="295">
        <f t="shared" si="469"/>
        <v>0</v>
      </c>
      <c r="N161" s="295">
        <f t="shared" si="469"/>
        <v>0</v>
      </c>
      <c r="O161" s="295">
        <f t="shared" si="469"/>
        <v>0</v>
      </c>
      <c r="P161" s="374">
        <f t="shared" si="469"/>
        <v>0</v>
      </c>
      <c r="Q161" s="295">
        <f t="shared" si="469"/>
        <v>0</v>
      </c>
      <c r="R161" s="295">
        <f t="shared" si="469"/>
        <v>0</v>
      </c>
      <c r="S161" s="295">
        <f t="shared" si="469"/>
        <v>0</v>
      </c>
      <c r="T161" s="295">
        <f t="shared" si="469"/>
        <v>0</v>
      </c>
      <c r="U161" s="295">
        <f t="shared" si="469"/>
        <v>0</v>
      </c>
      <c r="V161" s="295">
        <f t="shared" si="469"/>
        <v>0</v>
      </c>
      <c r="W161" s="295">
        <f t="shared" si="469"/>
        <v>0</v>
      </c>
      <c r="X161" s="295">
        <f t="shared" si="469"/>
        <v>0</v>
      </c>
      <c r="Y161" s="295">
        <f t="shared" si="469"/>
        <v>0</v>
      </c>
      <c r="Z161" s="295">
        <f t="shared" si="469"/>
        <v>0</v>
      </c>
      <c r="AA161" s="295">
        <f t="shared" si="469"/>
        <v>0</v>
      </c>
      <c r="AB161" s="374">
        <f t="shared" si="469"/>
        <v>0</v>
      </c>
      <c r="AC161" s="295">
        <f t="shared" si="469"/>
        <v>0</v>
      </c>
      <c r="AD161" s="295">
        <f t="shared" si="469"/>
        <v>25000000</v>
      </c>
      <c r="AE161" s="295">
        <f t="shared" si="469"/>
        <v>0</v>
      </c>
      <c r="AF161" s="295">
        <f t="shared" si="469"/>
        <v>0</v>
      </c>
      <c r="AG161" s="295">
        <f t="shared" si="469"/>
        <v>0</v>
      </c>
      <c r="AH161" s="295">
        <f t="shared" si="469"/>
        <v>0</v>
      </c>
      <c r="AI161" s="295">
        <f t="shared" si="469"/>
        <v>0</v>
      </c>
      <c r="AJ161" s="295">
        <f t="shared" si="469"/>
        <v>0</v>
      </c>
      <c r="AK161" s="295">
        <f t="shared" si="469"/>
        <v>0</v>
      </c>
      <c r="AL161" s="295">
        <f t="shared" si="469"/>
        <v>0</v>
      </c>
      <c r="AM161" s="295">
        <f t="shared" si="469"/>
        <v>60000000</v>
      </c>
      <c r="AN161" s="374">
        <f t="shared" si="469"/>
        <v>0</v>
      </c>
      <c r="AO161" s="295">
        <f t="shared" si="469"/>
        <v>0</v>
      </c>
      <c r="AP161" s="295">
        <f t="shared" si="469"/>
        <v>0</v>
      </c>
      <c r="AQ161" s="295">
        <f t="shared" si="469"/>
        <v>0</v>
      </c>
      <c r="AR161" s="295">
        <f t="shared" si="469"/>
        <v>0</v>
      </c>
      <c r="AS161" s="295">
        <f t="shared" si="469"/>
        <v>0</v>
      </c>
      <c r="AT161" s="295">
        <f t="shared" si="469"/>
        <v>0</v>
      </c>
      <c r="AU161" s="295">
        <f t="shared" si="469"/>
        <v>0</v>
      </c>
      <c r="AV161" s="295">
        <f t="shared" si="469"/>
        <v>0</v>
      </c>
      <c r="AW161" s="295">
        <f t="shared" si="469"/>
        <v>0</v>
      </c>
      <c r="AX161" s="295">
        <f t="shared" si="469"/>
        <v>0</v>
      </c>
      <c r="AY161" s="295">
        <f t="shared" si="469"/>
        <v>0</v>
      </c>
      <c r="AZ161" s="374">
        <f t="shared" si="469"/>
        <v>0</v>
      </c>
      <c r="BA161" s="295">
        <f t="shared" si="469"/>
        <v>0</v>
      </c>
      <c r="BB161" s="295">
        <f t="shared" si="469"/>
        <v>0</v>
      </c>
      <c r="BC161" s="295">
        <f t="shared" si="469"/>
        <v>0</v>
      </c>
      <c r="BD161" s="295">
        <f t="shared" si="469"/>
        <v>0</v>
      </c>
      <c r="BE161" s="295">
        <f t="shared" si="469"/>
        <v>0</v>
      </c>
      <c r="BF161" s="295">
        <f t="shared" si="469"/>
        <v>0</v>
      </c>
      <c r="BG161" s="295">
        <f t="shared" si="469"/>
        <v>0</v>
      </c>
      <c r="BH161" s="295">
        <f t="shared" si="469"/>
        <v>0</v>
      </c>
      <c r="BI161" s="295">
        <f t="shared" si="469"/>
        <v>0</v>
      </c>
      <c r="BJ161" s="295">
        <f t="shared" si="469"/>
        <v>0</v>
      </c>
      <c r="BK161" s="128">
        <f t="shared" si="469"/>
        <v>0</v>
      </c>
      <c r="BL161" s="25"/>
      <c r="BM161" s="85"/>
      <c r="BN161" s="86"/>
      <c r="BO161" s="87"/>
      <c r="BP161" s="87"/>
      <c r="BQ161" s="87"/>
    </row>
    <row r="162" spans="1:69" ht="12.75" customHeight="1" outlineLevel="1" x14ac:dyDescent="0.25">
      <c r="A162" s="23"/>
      <c r="B162" s="226" t="s">
        <v>90</v>
      </c>
      <c r="C162" s="154"/>
      <c r="D162" s="374">
        <f t="shared" ref="D162:BK162" si="470">D94</f>
        <v>100000</v>
      </c>
      <c r="E162" s="295">
        <f t="shared" si="470"/>
        <v>200000</v>
      </c>
      <c r="F162" s="295">
        <f t="shared" si="470"/>
        <v>40200000</v>
      </c>
      <c r="G162" s="295">
        <f>G94</f>
        <v>-500000</v>
      </c>
      <c r="H162" s="295">
        <f t="shared" si="470"/>
        <v>0</v>
      </c>
      <c r="I162" s="295">
        <f t="shared" si="470"/>
        <v>0</v>
      </c>
      <c r="J162" s="295">
        <f t="shared" si="470"/>
        <v>0</v>
      </c>
      <c r="K162" s="295">
        <f t="shared" si="470"/>
        <v>0</v>
      </c>
      <c r="L162" s="295">
        <f t="shared" si="470"/>
        <v>0</v>
      </c>
      <c r="M162" s="295">
        <f t="shared" si="470"/>
        <v>0</v>
      </c>
      <c r="N162" s="295">
        <f t="shared" si="470"/>
        <v>0</v>
      </c>
      <c r="O162" s="295">
        <f t="shared" si="470"/>
        <v>0</v>
      </c>
      <c r="P162" s="374">
        <f t="shared" si="470"/>
        <v>5500000</v>
      </c>
      <c r="Q162" s="295">
        <f t="shared" si="470"/>
        <v>0</v>
      </c>
      <c r="R162" s="295">
        <f t="shared" si="470"/>
        <v>0</v>
      </c>
      <c r="S162" s="295">
        <f t="shared" si="470"/>
        <v>0</v>
      </c>
      <c r="T162" s="295">
        <f t="shared" si="470"/>
        <v>44500000</v>
      </c>
      <c r="U162" s="295">
        <f t="shared" si="470"/>
        <v>0</v>
      </c>
      <c r="V162" s="295">
        <f t="shared" si="470"/>
        <v>0</v>
      </c>
      <c r="W162" s="295">
        <f t="shared" si="470"/>
        <v>0</v>
      </c>
      <c r="X162" s="295">
        <f t="shared" si="470"/>
        <v>0</v>
      </c>
      <c r="Y162" s="295">
        <f t="shared" si="470"/>
        <v>0</v>
      </c>
      <c r="Z162" s="295">
        <f t="shared" si="470"/>
        <v>50000000</v>
      </c>
      <c r="AA162" s="295">
        <f t="shared" si="470"/>
        <v>0</v>
      </c>
      <c r="AB162" s="374">
        <f t="shared" si="470"/>
        <v>0</v>
      </c>
      <c r="AC162" s="295">
        <f t="shared" si="470"/>
        <v>0</v>
      </c>
      <c r="AD162" s="295">
        <f t="shared" si="470"/>
        <v>0</v>
      </c>
      <c r="AE162" s="295">
        <f t="shared" si="470"/>
        <v>25000000</v>
      </c>
      <c r="AF162" s="295">
        <f t="shared" si="470"/>
        <v>0</v>
      </c>
      <c r="AG162" s="295">
        <f t="shared" si="470"/>
        <v>0</v>
      </c>
      <c r="AH162" s="295">
        <f t="shared" si="470"/>
        <v>0</v>
      </c>
      <c r="AI162" s="295">
        <f t="shared" si="470"/>
        <v>0</v>
      </c>
      <c r="AJ162" s="295">
        <f t="shared" si="470"/>
        <v>0</v>
      </c>
      <c r="AK162" s="295">
        <f t="shared" si="470"/>
        <v>0</v>
      </c>
      <c r="AL162" s="295">
        <f t="shared" si="470"/>
        <v>0</v>
      </c>
      <c r="AM162" s="295">
        <f t="shared" si="470"/>
        <v>0</v>
      </c>
      <c r="AN162" s="374">
        <f t="shared" si="470"/>
        <v>0</v>
      </c>
      <c r="AO162" s="295">
        <f t="shared" si="470"/>
        <v>0</v>
      </c>
      <c r="AP162" s="295">
        <f t="shared" si="470"/>
        <v>0</v>
      </c>
      <c r="AQ162" s="295">
        <f t="shared" si="470"/>
        <v>0</v>
      </c>
      <c r="AR162" s="295">
        <f t="shared" si="470"/>
        <v>0</v>
      </c>
      <c r="AS162" s="295">
        <f t="shared" si="470"/>
        <v>0</v>
      </c>
      <c r="AT162" s="295">
        <f t="shared" si="470"/>
        <v>0</v>
      </c>
      <c r="AU162" s="295">
        <f t="shared" si="470"/>
        <v>0</v>
      </c>
      <c r="AV162" s="295">
        <f t="shared" si="470"/>
        <v>0</v>
      </c>
      <c r="AW162" s="295">
        <f t="shared" si="470"/>
        <v>0</v>
      </c>
      <c r="AX162" s="295">
        <f t="shared" si="470"/>
        <v>0</v>
      </c>
      <c r="AY162" s="295">
        <f t="shared" si="470"/>
        <v>0</v>
      </c>
      <c r="AZ162" s="374">
        <f t="shared" si="470"/>
        <v>0</v>
      </c>
      <c r="BA162" s="295">
        <f t="shared" si="470"/>
        <v>0</v>
      </c>
      <c r="BB162" s="295">
        <f t="shared" si="470"/>
        <v>0</v>
      </c>
      <c r="BC162" s="295">
        <f t="shared" si="470"/>
        <v>0</v>
      </c>
      <c r="BD162" s="295">
        <f t="shared" si="470"/>
        <v>0</v>
      </c>
      <c r="BE162" s="295">
        <f t="shared" si="470"/>
        <v>0</v>
      </c>
      <c r="BF162" s="295">
        <f t="shared" si="470"/>
        <v>0</v>
      </c>
      <c r="BG162" s="295">
        <f t="shared" si="470"/>
        <v>0</v>
      </c>
      <c r="BH162" s="295">
        <f t="shared" si="470"/>
        <v>0</v>
      </c>
      <c r="BI162" s="295">
        <f t="shared" si="470"/>
        <v>0</v>
      </c>
      <c r="BJ162" s="295">
        <f t="shared" si="470"/>
        <v>0</v>
      </c>
      <c r="BK162" s="295">
        <f t="shared" si="470"/>
        <v>0</v>
      </c>
      <c r="BL162" s="25"/>
      <c r="BM162" s="85"/>
      <c r="BN162" s="86"/>
      <c r="BO162" s="87"/>
      <c r="BP162" s="87"/>
      <c r="BQ162" s="87"/>
    </row>
    <row r="163" spans="1:69" ht="12.75" customHeight="1" outlineLevel="1" x14ac:dyDescent="0.25">
      <c r="A163" s="23"/>
      <c r="B163" s="254" t="s">
        <v>164</v>
      </c>
      <c r="C163" s="22">
        <f ca="1">SUM(D163:BK163)</f>
        <v>359773970.93749994</v>
      </c>
      <c r="D163" s="374">
        <f ca="1">D157+D161+D162</f>
        <v>26500</v>
      </c>
      <c r="E163" s="295">
        <f ca="1">E157+E161+E162</f>
        <v>48000</v>
      </c>
      <c r="F163" s="295">
        <f ca="1">F157+F161+F162</f>
        <v>15045000</v>
      </c>
      <c r="G163" s="295">
        <f ca="1">G157+G161+G162</f>
        <v>-1210500</v>
      </c>
      <c r="H163" s="295">
        <f t="shared" ref="H163:O163" ca="1" si="471">H157+H161+H162</f>
        <v>-1071000</v>
      </c>
      <c r="I163" s="295">
        <f t="shared" ca="1" si="471"/>
        <v>-1192684</v>
      </c>
      <c r="J163" s="295">
        <f t="shared" ca="1" si="471"/>
        <v>-2282982</v>
      </c>
      <c r="K163" s="295">
        <f t="shared" ca="1" si="471"/>
        <v>-2370482</v>
      </c>
      <c r="L163" s="295">
        <f t="shared" ca="1" si="471"/>
        <v>-2021166</v>
      </c>
      <c r="M163" s="295">
        <f t="shared" ca="1" si="471"/>
        <v>-1378306</v>
      </c>
      <c r="N163" s="295">
        <f t="shared" ca="1" si="471"/>
        <v>-1717047</v>
      </c>
      <c r="O163" s="295">
        <f t="shared" ca="1" si="471"/>
        <v>-1209446</v>
      </c>
      <c r="P163" s="374">
        <f t="shared" ref="P163" ca="1" si="472">P157+P161+P162</f>
        <v>3786012.0375000001</v>
      </c>
      <c r="Q163" s="295">
        <f t="shared" ref="Q163" ca="1" si="473">Q157+Q161+Q162</f>
        <v>-1613186.9624999999</v>
      </c>
      <c r="R163" s="295">
        <f t="shared" ref="R163" ca="1" si="474">R157+R161+R162</f>
        <v>-1030028.9624999999</v>
      </c>
      <c r="S163" s="295">
        <f t="shared" ref="S163" ca="1" si="475">S157+S161+S162</f>
        <v>-1047438.9624999999</v>
      </c>
      <c r="T163" s="295">
        <f t="shared" ref="T163" ca="1" si="476">T157+T161+T162</f>
        <v>43523829.537500001</v>
      </c>
      <c r="U163" s="295">
        <f t="shared" ref="U163" ca="1" si="477">U157+U161+U162</f>
        <v>-1544669.4624999999</v>
      </c>
      <c r="V163" s="295">
        <f t="shared" ref="V163" ca="1" si="478">V157+V161+V162</f>
        <v>-1526394.4624999999</v>
      </c>
      <c r="W163" s="295">
        <f t="shared" ref="W163" ca="1" si="479">W157+W161+W162</f>
        <v>-1907168.9624999999</v>
      </c>
      <c r="X163" s="295">
        <f t="shared" ref="X163" ca="1" si="480">X157+X161+X162</f>
        <v>-1542625.9624999999</v>
      </c>
      <c r="Y163" s="295">
        <f t="shared" ref="Y163" ca="1" si="481">Y157+Y161+Y162</f>
        <v>-1445474.9624999999</v>
      </c>
      <c r="Z163" s="295">
        <f t="shared" ref="Z163" ca="1" si="482">Z157+Z161+Z162</f>
        <v>48778075.037500001</v>
      </c>
      <c r="AA163" s="295">
        <f t="shared" ref="AA163" ca="1" si="483">AA157+AA161+AA162</f>
        <v>-1717124.9624999999</v>
      </c>
      <c r="AB163" s="374">
        <f t="shared" ref="AB163" ca="1" si="484">AB157+AB161+AB162</f>
        <v>-2265009.962499999</v>
      </c>
      <c r="AC163" s="295">
        <f t="shared" ref="AC163" ca="1" si="485">AC157+AC161+AC162</f>
        <v>-1183044.9624999994</v>
      </c>
      <c r="AD163" s="295">
        <f t="shared" ref="AD163" ca="1" si="486">AD157+AD161+AD162</f>
        <v>24482990.037500001</v>
      </c>
      <c r="AE163" s="295">
        <f t="shared" ref="AE163" ca="1" si="487">AE157+AE161+AE162</f>
        <v>24789390.037500001</v>
      </c>
      <c r="AF163" s="295">
        <f t="shared" ref="AF163" ca="1" si="488">AF157+AF161+AF162</f>
        <v>-574793.96249999991</v>
      </c>
      <c r="AG163" s="295">
        <f t="shared" ref="AG163" ca="1" si="489">AG157+AG161+AG162</f>
        <v>-615280.96249999991</v>
      </c>
      <c r="AH163" s="295">
        <f t="shared" ref="AH163" ca="1" si="490">AH157+AH161+AH162</f>
        <v>-380130.96249999851</v>
      </c>
      <c r="AI163" s="295">
        <f t="shared" ref="AI163" ca="1" si="491">AI157+AI161+AI162</f>
        <v>-1285643.9624999985</v>
      </c>
      <c r="AJ163" s="295">
        <f t="shared" ref="AJ163" ca="1" si="492">AJ157+AJ161+AJ162</f>
        <v>-588441.96249999851</v>
      </c>
      <c r="AK163" s="295">
        <f t="shared" ref="AK163" ca="1" si="493">AK157+AK161+AK162</f>
        <v>-282598.46249999851</v>
      </c>
      <c r="AL163" s="295">
        <f t="shared" ref="AL163" ca="1" si="494">AL157+AL161+AL162</f>
        <v>107852.53750000149</v>
      </c>
      <c r="AM163" s="295">
        <f t="shared" ref="AM163" ca="1" si="495">AM157+AM161+AM162</f>
        <v>61154785.037500001</v>
      </c>
      <c r="AN163" s="374">
        <f t="shared" ref="AN163" ca="1" si="496">AN157+AN161+AN162</f>
        <v>312967.5</v>
      </c>
      <c r="AO163" s="295">
        <f t="shared" ref="AO163" ca="1" si="497">AO157+AO161+AO162</f>
        <v>856892.5</v>
      </c>
      <c r="AP163" s="295">
        <f t="shared" ref="AP163" ca="1" si="498">AP157+AP161+AP162</f>
        <v>1250136</v>
      </c>
      <c r="AQ163" s="295">
        <f t="shared" ref="AQ163" ca="1" si="499">AQ157+AQ161+AQ162</f>
        <v>1757637</v>
      </c>
      <c r="AR163" s="295">
        <f t="shared" ref="AR163" ca="1" si="500">AR157+AR161+AR162</f>
        <v>2488987</v>
      </c>
      <c r="AS163" s="295">
        <f t="shared" ref="AS163" ca="1" si="501">AS157+AS161+AS162</f>
        <v>3367374.0374999996</v>
      </c>
      <c r="AT163" s="295">
        <f t="shared" ref="AT163" ca="1" si="502">AT157+AT161+AT162</f>
        <v>4480576</v>
      </c>
      <c r="AU163" s="295">
        <f t="shared" ref="AU163" ca="1" si="503">AU157+AU161+AU162</f>
        <v>4840676</v>
      </c>
      <c r="AV163" s="295">
        <f t="shared" ref="AV163" ca="1" si="504">AV157+AV161+AV162</f>
        <v>5429563</v>
      </c>
      <c r="AW163" s="295">
        <f t="shared" ref="AW163" ca="1" si="505">AW157+AW161+AW162</f>
        <v>5650265</v>
      </c>
      <c r="AX163" s="295">
        <f t="shared" ref="AX163" ca="1" si="506">AX157+AX161+AX162</f>
        <v>6255765</v>
      </c>
      <c r="AY163" s="295">
        <f t="shared" ref="AY163" ca="1" si="507">AY157+AY161+AY162</f>
        <v>6691515</v>
      </c>
      <c r="AZ163" s="374">
        <f t="shared" ref="AZ163" ca="1" si="508">AZ157+AZ161+AZ162</f>
        <v>7237815</v>
      </c>
      <c r="BA163" s="295">
        <f t="shared" ref="BA163" ca="1" si="509">BA157+BA161+BA162</f>
        <v>8269915</v>
      </c>
      <c r="BB163" s="295">
        <f t="shared" ref="BB163" ca="1" si="510">BB157+BB161+BB162</f>
        <v>8694402</v>
      </c>
      <c r="BC163" s="295">
        <f t="shared" ref="BC163" ca="1" si="511">BC157+BC161+BC162</f>
        <v>9237304</v>
      </c>
      <c r="BD163" s="295">
        <f t="shared" ref="BD163" ca="1" si="512">BD157+BD161+BD162</f>
        <v>9945904</v>
      </c>
      <c r="BE163" s="295">
        <f t="shared" ref="BE163" ca="1" si="513">BE157+BE161+BE162</f>
        <v>10654504</v>
      </c>
      <c r="BF163" s="295">
        <f t="shared" ref="BF163" ca="1" si="514">BF157+BF161+BF162</f>
        <v>11269604</v>
      </c>
      <c r="BG163" s="295">
        <f t="shared" ref="BG163" ca="1" si="515">BG157+BG161+BG162</f>
        <v>11423447.5</v>
      </c>
      <c r="BH163" s="295">
        <f t="shared" ref="BH163" ca="1" si="516">BH157+BH161+BH162</f>
        <v>12565848.499999994</v>
      </c>
      <c r="BI163" s="295">
        <f t="shared" ref="BI163" ca="1" si="517">BI157+BI161+BI162</f>
        <v>13320035.500000002</v>
      </c>
      <c r="BJ163" s="295">
        <f t="shared" ref="BJ163" ca="1" si="518">BJ157+BJ161+BJ162</f>
        <v>12945937.499999994</v>
      </c>
      <c r="BK163" s="295">
        <f t="shared" ref="BK163" ca="1" si="519">BK157+BK161+BK162</f>
        <v>14087137.499999994</v>
      </c>
      <c r="BL163" s="25"/>
      <c r="BM163" s="85"/>
      <c r="BN163" s="86"/>
      <c r="BO163" s="87"/>
      <c r="BP163" s="87"/>
      <c r="BQ163" s="87"/>
    </row>
    <row r="164" spans="1:69" ht="12.75" customHeight="1" outlineLevel="1" x14ac:dyDescent="0.25">
      <c r="A164" s="23"/>
      <c r="B164" s="256" t="s">
        <v>163</v>
      </c>
      <c r="C164" s="93">
        <f>C126+C101+C108</f>
        <v>0</v>
      </c>
      <c r="D164" s="365">
        <f ca="1">D163</f>
        <v>26500</v>
      </c>
      <c r="E164" s="291">
        <f ca="1">E156+E163</f>
        <v>74500</v>
      </c>
      <c r="F164" s="291">
        <f ca="1">F156+F163</f>
        <v>15119500</v>
      </c>
      <c r="G164" s="291">
        <f t="shared" ref="G164:O164" ca="1" si="520">G156+G163</f>
        <v>13909000</v>
      </c>
      <c r="H164" s="291">
        <f t="shared" ca="1" si="520"/>
        <v>12838000</v>
      </c>
      <c r="I164" s="291">
        <f t="shared" ca="1" si="520"/>
        <v>11645316</v>
      </c>
      <c r="J164" s="291">
        <f t="shared" ca="1" si="520"/>
        <v>9362334</v>
      </c>
      <c r="K164" s="291">
        <f t="shared" ca="1" si="520"/>
        <v>6991852</v>
      </c>
      <c r="L164" s="291">
        <f t="shared" ca="1" si="520"/>
        <v>4970686</v>
      </c>
      <c r="M164" s="291">
        <f t="shared" ca="1" si="520"/>
        <v>3592380</v>
      </c>
      <c r="N164" s="291">
        <f t="shared" ca="1" si="520"/>
        <v>1875333</v>
      </c>
      <c r="O164" s="291">
        <f t="shared" ca="1" si="520"/>
        <v>665887</v>
      </c>
      <c r="P164" s="365">
        <f t="shared" ref="P164" ca="1" si="521">P156+P163</f>
        <v>4451899.0374999996</v>
      </c>
      <c r="Q164" s="291">
        <f t="shared" ref="Q164" ca="1" si="522">Q156+Q163</f>
        <v>2838712.0749999997</v>
      </c>
      <c r="R164" s="291">
        <f t="shared" ref="R164" ca="1" si="523">R156+R163</f>
        <v>1808683.1124999998</v>
      </c>
      <c r="S164" s="291">
        <f t="shared" ref="S164" ca="1" si="524">S156+S163</f>
        <v>761244.14999999991</v>
      </c>
      <c r="T164" s="291">
        <f t="shared" ref="T164" ca="1" si="525">T156+T163</f>
        <v>44285073.6875</v>
      </c>
      <c r="U164" s="291">
        <f t="shared" ref="U164" ca="1" si="526">U156+U163</f>
        <v>42740404.225000001</v>
      </c>
      <c r="V164" s="291">
        <f t="shared" ref="V164" ca="1" si="527">V156+V163</f>
        <v>41214009.762500003</v>
      </c>
      <c r="W164" s="291">
        <f t="shared" ref="W164" ca="1" si="528">W156+W163</f>
        <v>39306840.800000004</v>
      </c>
      <c r="X164" s="291">
        <f t="shared" ref="X164" ca="1" si="529">X156+X163</f>
        <v>37764214.837500006</v>
      </c>
      <c r="Y164" s="291">
        <f t="shared" ref="Y164" ca="1" si="530">Y156+Y163</f>
        <v>36318739.875000007</v>
      </c>
      <c r="Z164" s="291">
        <f t="shared" ref="Z164" ca="1" si="531">Z156+Z163</f>
        <v>85096814.912500009</v>
      </c>
      <c r="AA164" s="291">
        <f t="shared" ref="AA164" ca="1" si="532">AA156+AA163</f>
        <v>83379689.950000003</v>
      </c>
      <c r="AB164" s="365">
        <f t="shared" ref="AB164" ca="1" si="533">AB156+AB163</f>
        <v>81114679.987499997</v>
      </c>
      <c r="AC164" s="291">
        <f t="shared" ref="AC164" ca="1" si="534">AC156+AC163</f>
        <v>79931635.024999991</v>
      </c>
      <c r="AD164" s="291">
        <f t="shared" ref="AD164" ca="1" si="535">AD156+AD163</f>
        <v>104414625.0625</v>
      </c>
      <c r="AE164" s="291">
        <f t="shared" ref="AE164" ca="1" si="536">AE156+AE163</f>
        <v>129204015.09999999</v>
      </c>
      <c r="AF164" s="291">
        <f t="shared" ref="AF164" ca="1" si="537">AF156+AF163</f>
        <v>128629221.13749999</v>
      </c>
      <c r="AG164" s="291">
        <f t="shared" ref="AG164" ca="1" si="538">AG156+AG163</f>
        <v>128013940.17499998</v>
      </c>
      <c r="AH164" s="291">
        <f t="shared" ref="AH164" ca="1" si="539">AH156+AH163</f>
        <v>127633809.21249998</v>
      </c>
      <c r="AI164" s="291">
        <f t="shared" ref="AI164" ca="1" si="540">AI156+AI163</f>
        <v>126348165.24999997</v>
      </c>
      <c r="AJ164" s="291">
        <f t="shared" ref="AJ164" ca="1" si="541">AJ156+AJ163</f>
        <v>125759723.28749996</v>
      </c>
      <c r="AK164" s="291">
        <f t="shared" ref="AK164" ca="1" si="542">AK156+AK163</f>
        <v>125477124.82499996</v>
      </c>
      <c r="AL164" s="291">
        <f t="shared" ref="AL164" ca="1" si="543">AL156+AL163</f>
        <v>125584977.36249995</v>
      </c>
      <c r="AM164" s="291">
        <f t="shared" ref="AM164" ca="1" si="544">AM156+AM163</f>
        <v>186739762.39999995</v>
      </c>
      <c r="AN164" s="365">
        <f t="shared" ref="AN164" ca="1" si="545">AN156+AN163</f>
        <v>187052729.89999995</v>
      </c>
      <c r="AO164" s="291">
        <f t="shared" ref="AO164" ca="1" si="546">AO156+AO163</f>
        <v>187909622.39999995</v>
      </c>
      <c r="AP164" s="291">
        <f t="shared" ref="AP164" ca="1" si="547">AP156+AP163</f>
        <v>189159758.39999995</v>
      </c>
      <c r="AQ164" s="291">
        <f t="shared" ref="AQ164" ca="1" si="548">AQ156+AQ163</f>
        <v>190917395.39999995</v>
      </c>
      <c r="AR164" s="291">
        <f t="shared" ref="AR164" ca="1" si="549">AR156+AR163</f>
        <v>193406382.39999995</v>
      </c>
      <c r="AS164" s="291">
        <f t="shared" ref="AS164" ca="1" si="550">AS156+AS163</f>
        <v>196773756.43749994</v>
      </c>
      <c r="AT164" s="291">
        <f t="shared" ref="AT164" ca="1" si="551">AT156+AT163</f>
        <v>201254332.43749994</v>
      </c>
      <c r="AU164" s="291">
        <f t="shared" ref="AU164" ca="1" si="552">AU156+AU163</f>
        <v>206095008.43749994</v>
      </c>
      <c r="AV164" s="291">
        <f t="shared" ref="AV164" ca="1" si="553">AV156+AV163</f>
        <v>211524571.43749994</v>
      </c>
      <c r="AW164" s="291">
        <f t="shared" ref="AW164" ca="1" si="554">AW156+AW163</f>
        <v>217174836.43749994</v>
      </c>
      <c r="AX164" s="291">
        <f t="shared" ref="AX164" ca="1" si="555">AX156+AX163</f>
        <v>223430601.43749994</v>
      </c>
      <c r="AY164" s="291">
        <f t="shared" ref="AY164" ca="1" si="556">AY156+AY163</f>
        <v>230122116.43749994</v>
      </c>
      <c r="AZ164" s="365">
        <f t="shared" ref="AZ164" ca="1" si="557">AZ156+AZ163</f>
        <v>237359931.43749994</v>
      </c>
      <c r="BA164" s="291">
        <f t="shared" ref="BA164" ca="1" si="558">BA156+BA163</f>
        <v>245629846.43749994</v>
      </c>
      <c r="BB164" s="291">
        <f t="shared" ref="BB164" ca="1" si="559">BB156+BB163</f>
        <v>254324248.43749994</v>
      </c>
      <c r="BC164" s="291">
        <f t="shared" ref="BC164" ca="1" si="560">BC156+BC163</f>
        <v>263561552.43749994</v>
      </c>
      <c r="BD164" s="291">
        <f t="shared" ref="BD164" ca="1" si="561">BD156+BD163</f>
        <v>273507456.43749994</v>
      </c>
      <c r="BE164" s="291">
        <f t="shared" ref="BE164" ca="1" si="562">BE156+BE163</f>
        <v>284161960.43749994</v>
      </c>
      <c r="BF164" s="291">
        <f t="shared" ref="BF164" ca="1" si="563">BF156+BF163</f>
        <v>295431564.43749994</v>
      </c>
      <c r="BG164" s="291">
        <f t="shared" ref="BG164" ca="1" si="564">BG156+BG163</f>
        <v>306855011.93749994</v>
      </c>
      <c r="BH164" s="291">
        <f t="shared" ref="BH164" ca="1" si="565">BH156+BH163</f>
        <v>319420860.43749994</v>
      </c>
      <c r="BI164" s="291">
        <f t="shared" ref="BI164" ca="1" si="566">BI156+BI163</f>
        <v>332740895.93749994</v>
      </c>
      <c r="BJ164" s="291">
        <f t="shared" ref="BJ164" ca="1" si="567">BJ156+BJ163</f>
        <v>345686833.43749994</v>
      </c>
      <c r="BK164" s="291">
        <f t="shared" ref="BK164" ca="1" si="568">BK156+BK163</f>
        <v>359773970.93749994</v>
      </c>
      <c r="BL164" s="53"/>
      <c r="BM164" s="85"/>
      <c r="BN164" s="86"/>
      <c r="BO164" s="87"/>
      <c r="BP164" s="87"/>
      <c r="BQ164" s="87"/>
    </row>
    <row r="165" spans="1:69" ht="12.75" customHeight="1" outlineLevel="1" x14ac:dyDescent="0.25">
      <c r="A165" s="23"/>
      <c r="B165" s="256" t="s">
        <v>91</v>
      </c>
      <c r="C165" s="212">
        <f ca="1">IF(MIN(D164:BK164)&gt;0,0,MIN(D164:BK164))</f>
        <v>0</v>
      </c>
      <c r="D165" s="365"/>
      <c r="E165" s="291"/>
      <c r="F165" s="291"/>
      <c r="G165" s="291"/>
      <c r="H165" s="291"/>
      <c r="I165" s="291"/>
      <c r="J165" s="291"/>
      <c r="K165" s="291"/>
      <c r="L165" s="291"/>
      <c r="M165" s="291"/>
      <c r="N165" s="291"/>
      <c r="O165" s="291"/>
      <c r="P165" s="365"/>
      <c r="Q165" s="291"/>
      <c r="R165" s="291"/>
      <c r="S165" s="291"/>
      <c r="T165" s="291"/>
      <c r="U165" s="291"/>
      <c r="V165" s="291"/>
      <c r="W165" s="291"/>
      <c r="X165" s="291"/>
      <c r="Y165" s="291"/>
      <c r="Z165" s="291"/>
      <c r="AA165" s="291"/>
      <c r="AB165" s="365"/>
      <c r="AC165" s="291"/>
      <c r="AD165" s="291"/>
      <c r="AE165" s="291"/>
      <c r="AF165" s="291"/>
      <c r="AG165" s="291"/>
      <c r="AH165" s="291"/>
      <c r="AI165" s="291"/>
      <c r="AJ165" s="291"/>
      <c r="AK165" s="291"/>
      <c r="AL165" s="291"/>
      <c r="AM165" s="291"/>
      <c r="AN165" s="365"/>
      <c r="AO165" s="291"/>
      <c r="AP165" s="291"/>
      <c r="AQ165" s="291"/>
      <c r="AR165" s="291"/>
      <c r="AS165" s="291"/>
      <c r="AT165" s="291"/>
      <c r="AU165" s="291"/>
      <c r="AV165" s="291"/>
      <c r="AW165" s="291"/>
      <c r="AX165" s="291"/>
      <c r="AY165" s="291"/>
      <c r="AZ165" s="365"/>
      <c r="BA165" s="291"/>
      <c r="BB165" s="291"/>
      <c r="BC165" s="291"/>
      <c r="BD165" s="291"/>
      <c r="BE165" s="291"/>
      <c r="BF165" s="291"/>
      <c r="BG165" s="291"/>
      <c r="BH165" s="291"/>
      <c r="BI165" s="291"/>
      <c r="BJ165" s="291"/>
      <c r="BK165" s="52"/>
      <c r="BL165" s="53"/>
      <c r="BM165" s="85"/>
      <c r="BN165" s="86"/>
      <c r="BO165" s="87"/>
      <c r="BP165" s="87"/>
      <c r="BQ165" s="87"/>
    </row>
    <row r="166" spans="1:69" ht="12.75" customHeight="1" x14ac:dyDescent="0.25">
      <c r="A166" s="213"/>
      <c r="B166" s="250" t="s">
        <v>92</v>
      </c>
      <c r="C166" s="20">
        <f t="shared" ref="C166:AH166" si="569">C168-C174</f>
        <v>0</v>
      </c>
      <c r="D166" s="376">
        <f t="shared" ca="1" si="569"/>
        <v>0</v>
      </c>
      <c r="E166" s="321">
        <f t="shared" ca="1" si="569"/>
        <v>0</v>
      </c>
      <c r="F166" s="321">
        <f t="shared" ca="1" si="569"/>
        <v>0</v>
      </c>
      <c r="G166" s="321">
        <f t="shared" ca="1" si="569"/>
        <v>-833333.33333333582</v>
      </c>
      <c r="H166" s="321">
        <f t="shared" ca="1" si="569"/>
        <v>-1666666.6666666716</v>
      </c>
      <c r="I166" s="321">
        <f t="shared" ca="1" si="569"/>
        <v>-2488500</v>
      </c>
      <c r="J166" s="321">
        <f t="shared" ca="1" si="569"/>
        <v>-3321833.3333333358</v>
      </c>
      <c r="K166" s="321">
        <f t="shared" ca="1" si="569"/>
        <v>-4155166.6666666754</v>
      </c>
      <c r="L166" s="321">
        <f t="shared" ca="1" si="569"/>
        <v>-4988500.0000000075</v>
      </c>
      <c r="M166" s="321">
        <f t="shared" ca="1" si="569"/>
        <v>-5821833.3333333433</v>
      </c>
      <c r="N166" s="321">
        <f t="shared" ca="1" si="569"/>
        <v>-6655166.6666666791</v>
      </c>
      <c r="O166" s="321">
        <f t="shared" ca="1" si="569"/>
        <v>-7488500.0000000112</v>
      </c>
      <c r="P166" s="376">
        <f t="shared" ca="1" si="569"/>
        <v>-8321833.2958333418</v>
      </c>
      <c r="Q166" s="321">
        <f t="shared" ca="1" si="569"/>
        <v>-9155166.5916666798</v>
      </c>
      <c r="R166" s="321">
        <f t="shared" ca="1" si="569"/>
        <v>-9988499.8875000142</v>
      </c>
      <c r="S166" s="321">
        <f t="shared" ca="1" si="569"/>
        <v>-10914344.183333348</v>
      </c>
      <c r="T166" s="321">
        <f t="shared" ca="1" si="569"/>
        <v>-11754566.979166679</v>
      </c>
      <c r="U166" s="321">
        <f t="shared" ca="1" si="569"/>
        <v>-12689000.275000021</v>
      </c>
      <c r="V166" s="321">
        <f t="shared" ca="1" si="569"/>
        <v>-13525558.57083334</v>
      </c>
      <c r="W166" s="321">
        <f t="shared" ca="1" si="569"/>
        <v>-14155166.366666675</v>
      </c>
      <c r="X166" s="321">
        <f t="shared" ca="1" si="569"/>
        <v>-15188314.662500016</v>
      </c>
      <c r="Y166" s="321">
        <f t="shared" ca="1" si="569"/>
        <v>-16061097.958333358</v>
      </c>
      <c r="Z166" s="321">
        <f t="shared" ca="1" si="569"/>
        <v>-16933881.254166692</v>
      </c>
      <c r="AA166" s="321">
        <f t="shared" ca="1" si="569"/>
        <v>-17900414.550000012</v>
      </c>
      <c r="AB166" s="376">
        <f t="shared" ca="1" si="569"/>
        <v>-18111832.845833361</v>
      </c>
      <c r="AC166" s="321">
        <f t="shared" ca="1" si="569"/>
        <v>-19225201.14166671</v>
      </c>
      <c r="AD166" s="321">
        <f t="shared" ca="1" si="569"/>
        <v>30641500.56249997</v>
      </c>
      <c r="AE166" s="321">
        <f t="shared" ca="1" si="569"/>
        <v>29184833.933333308</v>
      </c>
      <c r="AF166" s="321">
        <f t="shared" ca="1" si="569"/>
        <v>27728167.304166615</v>
      </c>
      <c r="AG166" s="321">
        <f t="shared" ca="1" si="569"/>
        <v>25914811.674999952</v>
      </c>
      <c r="AH166" s="321">
        <f t="shared" ca="1" si="569"/>
        <v>24422295.04583326</v>
      </c>
      <c r="AI166" s="321">
        <f t="shared" ref="AI166:BN166" ca="1" si="570">AI168-AI174</f>
        <v>22393799.416666567</v>
      </c>
      <c r="AJ166" s="321">
        <f t="shared" ca="1" si="570"/>
        <v>20102582.787499934</v>
      </c>
      <c r="AK166" s="321">
        <f t="shared" ca="1" si="570"/>
        <v>17864351.658333242</v>
      </c>
      <c r="AL166" s="321">
        <f t="shared" ca="1" si="570"/>
        <v>15549185.029166549</v>
      </c>
      <c r="AM166" s="321">
        <f t="shared" ca="1" si="570"/>
        <v>133897100.89999989</v>
      </c>
      <c r="AN166" s="376">
        <f t="shared" ca="1" si="570"/>
        <v>128465716.73333326</v>
      </c>
      <c r="AO166" s="321">
        <f t="shared" ca="1" si="570"/>
        <v>123958587.56666654</v>
      </c>
      <c r="AP166" s="321">
        <f t="shared" ca="1" si="570"/>
        <v>119391131.39999989</v>
      </c>
      <c r="AQ166" s="321">
        <f t="shared" ca="1" si="570"/>
        <v>114723614.73333326</v>
      </c>
      <c r="AR166" s="321">
        <f t="shared" ca="1" si="570"/>
        <v>109912923.0666666</v>
      </c>
      <c r="AS166" s="321">
        <f t="shared" ca="1" si="570"/>
        <v>105013639.93749991</v>
      </c>
      <c r="AT166" s="321">
        <f t="shared" ca="1" si="570"/>
        <v>99926723.270833254</v>
      </c>
      <c r="AU166" s="321">
        <f t="shared" ca="1" si="570"/>
        <v>94995656.604166567</v>
      </c>
      <c r="AV166" s="321">
        <f t="shared" ca="1" si="570"/>
        <v>89947310.937499911</v>
      </c>
      <c r="AW166" s="321">
        <f t="shared" ca="1" si="570"/>
        <v>84885144.270833254</v>
      </c>
      <c r="AX166" s="321">
        <f t="shared" ca="1" si="570"/>
        <v>79687227.604166627</v>
      </c>
      <c r="AY166" s="321">
        <f t="shared" ca="1" si="570"/>
        <v>74471123.43749997</v>
      </c>
      <c r="AZ166" s="376">
        <f t="shared" ca="1" si="570"/>
        <v>69134481.770833254</v>
      </c>
      <c r="BA166" s="321">
        <f t="shared" ca="1" si="570"/>
        <v>63692040.104166627</v>
      </c>
      <c r="BB166" s="321">
        <f t="shared" ca="1" si="570"/>
        <v>58282644.4375</v>
      </c>
      <c r="BC166" s="321">
        <f t="shared" ca="1" si="570"/>
        <v>52730052.770833254</v>
      </c>
      <c r="BD166" s="321">
        <f t="shared" ca="1" si="570"/>
        <v>47098111.104166627</v>
      </c>
      <c r="BE166" s="321">
        <f t="shared" ca="1" si="570"/>
        <v>41386819.43749994</v>
      </c>
      <c r="BF166" s="321">
        <f t="shared" ca="1" si="570"/>
        <v>35612677.770833254</v>
      </c>
      <c r="BG166" s="321">
        <f t="shared" ca="1" si="570"/>
        <v>29846271.604166567</v>
      </c>
      <c r="BH166" s="321">
        <f t="shared" ca="1" si="570"/>
        <v>23785529.93749994</v>
      </c>
      <c r="BI166" s="321">
        <f t="shared" ca="1" si="570"/>
        <v>17731384.270833254</v>
      </c>
      <c r="BJ166" s="321">
        <f t="shared" ca="1" si="570"/>
        <v>11752492.604166627</v>
      </c>
      <c r="BK166" s="104">
        <f t="shared" ca="1" si="570"/>
        <v>5433525.9374999404</v>
      </c>
      <c r="BL166" s="214">
        <f t="shared" si="570"/>
        <v>0</v>
      </c>
      <c r="BM166" s="215">
        <f t="shared" si="570"/>
        <v>0</v>
      </c>
      <c r="BN166" s="216">
        <f t="shared" si="570"/>
        <v>0</v>
      </c>
      <c r="BO166" s="20"/>
      <c r="BP166" s="20"/>
      <c r="BQ166" s="20"/>
    </row>
    <row r="167" spans="1:69" ht="12.75" customHeight="1" outlineLevel="1" x14ac:dyDescent="0.25">
      <c r="A167" s="217"/>
      <c r="B167" s="226"/>
      <c r="C167" s="154"/>
      <c r="D167" s="375"/>
      <c r="E167" s="320"/>
      <c r="F167" s="320"/>
      <c r="G167" s="320"/>
      <c r="H167" s="320"/>
      <c r="I167" s="320"/>
      <c r="J167" s="320"/>
      <c r="K167" s="320"/>
      <c r="L167" s="320"/>
      <c r="M167" s="320"/>
      <c r="N167" s="320"/>
      <c r="O167" s="320"/>
      <c r="P167" s="375"/>
      <c r="Q167" s="320"/>
      <c r="R167" s="320"/>
      <c r="S167" s="320"/>
      <c r="T167" s="320"/>
      <c r="U167" s="320"/>
      <c r="V167" s="320"/>
      <c r="W167" s="320"/>
      <c r="X167" s="320"/>
      <c r="Y167" s="320"/>
      <c r="Z167" s="320"/>
      <c r="AA167" s="320"/>
      <c r="AB167" s="375"/>
      <c r="AC167" s="320"/>
      <c r="AD167" s="320"/>
      <c r="AE167" s="320"/>
      <c r="AF167" s="320"/>
      <c r="AG167" s="320"/>
      <c r="AH167" s="320"/>
      <c r="AI167" s="320"/>
      <c r="AJ167" s="320"/>
      <c r="AK167" s="320"/>
      <c r="AL167" s="320"/>
      <c r="AM167" s="320"/>
      <c r="AN167" s="375"/>
      <c r="AO167" s="320"/>
      <c r="AP167" s="320"/>
      <c r="AQ167" s="320"/>
      <c r="AR167" s="320"/>
      <c r="AS167" s="320"/>
      <c r="AT167" s="320"/>
      <c r="AU167" s="320"/>
      <c r="AV167" s="320"/>
      <c r="AW167" s="320"/>
      <c r="AX167" s="320"/>
      <c r="AY167" s="320"/>
      <c r="AZ167" s="375"/>
      <c r="BA167" s="320"/>
      <c r="BB167" s="320"/>
      <c r="BC167" s="320"/>
      <c r="BD167" s="320"/>
      <c r="BE167" s="320"/>
      <c r="BF167" s="320"/>
      <c r="BG167" s="320"/>
      <c r="BH167" s="320"/>
      <c r="BI167" s="320"/>
      <c r="BJ167" s="320"/>
      <c r="BK167" s="100"/>
      <c r="BL167" s="25"/>
      <c r="BM167" s="26"/>
      <c r="BN167" s="23"/>
      <c r="BO167" s="23"/>
      <c r="BP167" s="23"/>
      <c r="BQ167" s="23"/>
    </row>
    <row r="168" spans="1:69" ht="12.75" customHeight="1" outlineLevel="1" x14ac:dyDescent="0.25">
      <c r="A168" s="23"/>
      <c r="B168" s="264" t="s">
        <v>93</v>
      </c>
      <c r="C168" s="218">
        <f t="shared" ref="C168:AH168" si="571">SUM(C169:C172)</f>
        <v>0</v>
      </c>
      <c r="D168" s="402">
        <f t="shared" ca="1" si="571"/>
        <v>26500</v>
      </c>
      <c r="E168" s="347">
        <f t="shared" ca="1" si="571"/>
        <v>74500</v>
      </c>
      <c r="F168" s="347">
        <f t="shared" ca="1" si="571"/>
        <v>40119500</v>
      </c>
      <c r="G168" s="347">
        <f t="shared" ca="1" si="571"/>
        <v>38492333.333333328</v>
      </c>
      <c r="H168" s="347">
        <f t="shared" ca="1" si="571"/>
        <v>37004666.666666664</v>
      </c>
      <c r="I168" s="347">
        <f t="shared" ca="1" si="571"/>
        <v>35452816</v>
      </c>
      <c r="J168" s="347">
        <f t="shared" ca="1" si="571"/>
        <v>32695667.333333328</v>
      </c>
      <c r="K168" s="347">
        <f t="shared" ca="1" si="571"/>
        <v>30002518.66666666</v>
      </c>
      <c r="L168" s="347">
        <f t="shared" ca="1" si="571"/>
        <v>27708685.999999993</v>
      </c>
      <c r="M168" s="347">
        <f t="shared" ca="1" si="571"/>
        <v>26147713.333333325</v>
      </c>
      <c r="N168" s="347">
        <f t="shared" ca="1" si="571"/>
        <v>24059999.666666657</v>
      </c>
      <c r="O168" s="347">
        <f t="shared" ca="1" si="571"/>
        <v>22479886.999999989</v>
      </c>
      <c r="P168" s="402">
        <f t="shared" ca="1" si="571"/>
        <v>25925732.370833322</v>
      </c>
      <c r="Q168" s="347">
        <f t="shared" ca="1" si="571"/>
        <v>23944178.741666652</v>
      </c>
      <c r="R168" s="347">
        <f t="shared" ca="1" si="571"/>
        <v>22545783.112499986</v>
      </c>
      <c r="S168" s="347">
        <f t="shared" ca="1" si="571"/>
        <v>21129977.483333316</v>
      </c>
      <c r="T168" s="347">
        <f t="shared" ca="1" si="571"/>
        <v>64285440.354166649</v>
      </c>
      <c r="U168" s="347">
        <f t="shared" ca="1" si="571"/>
        <v>62372404.224999979</v>
      </c>
      <c r="V168" s="347">
        <f t="shared" ca="1" si="571"/>
        <v>60477643.095833316</v>
      </c>
      <c r="W168" s="347">
        <f t="shared" ca="1" si="571"/>
        <v>58202107.466666654</v>
      </c>
      <c r="X168" s="347">
        <f t="shared" ca="1" si="571"/>
        <v>56339414.837499984</v>
      </c>
      <c r="Y168" s="347">
        <f t="shared" ca="1" si="571"/>
        <v>54573873.208333313</v>
      </c>
      <c r="Z168" s="347">
        <f t="shared" ca="1" si="571"/>
        <v>103031881.57916665</v>
      </c>
      <c r="AA168" s="347">
        <f t="shared" ca="1" si="571"/>
        <v>100994689.94999999</v>
      </c>
      <c r="AB168" s="402">
        <f t="shared" ca="1" si="571"/>
        <v>98479213.32083331</v>
      </c>
      <c r="AC168" s="347">
        <f t="shared" ca="1" si="571"/>
        <v>96980701.691666633</v>
      </c>
      <c r="AD168" s="347">
        <f t="shared" ca="1" si="571"/>
        <v>146148225.06249997</v>
      </c>
      <c r="AE168" s="347">
        <f t="shared" ca="1" si="571"/>
        <v>170256081.76666665</v>
      </c>
      <c r="AF168" s="347">
        <f t="shared" ca="1" si="571"/>
        <v>168999754.4708333</v>
      </c>
      <c r="AG168" s="347">
        <f t="shared" ca="1" si="571"/>
        <v>167702940.17499995</v>
      </c>
      <c r="AH168" s="347">
        <f t="shared" ca="1" si="571"/>
        <v>166641275.8791666</v>
      </c>
      <c r="AI168" s="347">
        <f t="shared" ref="AI168:BK168" ca="1" si="572">SUM(AI169:AI172)</f>
        <v>164674098.58333325</v>
      </c>
      <c r="AJ168" s="347">
        <f t="shared" ca="1" si="572"/>
        <v>163454723.28749993</v>
      </c>
      <c r="AK168" s="347">
        <f t="shared" ca="1" si="572"/>
        <v>162541191.49166659</v>
      </c>
      <c r="AL168" s="347">
        <f t="shared" ca="1" si="572"/>
        <v>162018110.69583324</v>
      </c>
      <c r="AM168" s="347">
        <f t="shared" ca="1" si="572"/>
        <v>282592562.39999992</v>
      </c>
      <c r="AN168" s="402">
        <f t="shared" ca="1" si="572"/>
        <v>281407146.5666666</v>
      </c>
      <c r="AO168" s="347">
        <f t="shared" ca="1" si="572"/>
        <v>280689455.73333323</v>
      </c>
      <c r="AP168" s="347">
        <f t="shared" ca="1" si="572"/>
        <v>280416758.39999992</v>
      </c>
      <c r="AQ168" s="347">
        <f t="shared" ca="1" si="572"/>
        <v>280651562.0666666</v>
      </c>
      <c r="AR168" s="347">
        <f t="shared" ca="1" si="572"/>
        <v>281669465.73333329</v>
      </c>
      <c r="AS168" s="347">
        <f t="shared" ca="1" si="572"/>
        <v>283565756.43749994</v>
      </c>
      <c r="AT168" s="347">
        <f t="shared" ca="1" si="572"/>
        <v>286626999.10416663</v>
      </c>
      <c r="AU168" s="347">
        <f t="shared" ca="1" si="572"/>
        <v>289841341.77083325</v>
      </c>
      <c r="AV168" s="347">
        <f t="shared" ca="1" si="572"/>
        <v>293644571.43749994</v>
      </c>
      <c r="AW168" s="347">
        <f t="shared" ca="1" si="572"/>
        <v>297668503.10416663</v>
      </c>
      <c r="AX168" s="347">
        <f t="shared" ca="1" si="572"/>
        <v>302349684.77083331</v>
      </c>
      <c r="AY168" s="347">
        <f t="shared" ca="1" si="572"/>
        <v>307466616.4375</v>
      </c>
      <c r="AZ168" s="402">
        <f t="shared" ca="1" si="572"/>
        <v>313287698.10416663</v>
      </c>
      <c r="BA168" s="347">
        <f t="shared" ca="1" si="572"/>
        <v>319988779.77083331</v>
      </c>
      <c r="BB168" s="347">
        <f t="shared" ca="1" si="572"/>
        <v>327114348.4375</v>
      </c>
      <c r="BC168" s="347">
        <f t="shared" ca="1" si="572"/>
        <v>334835719.10416663</v>
      </c>
      <c r="BD168" s="347">
        <f t="shared" ca="1" si="572"/>
        <v>343265689.77083331</v>
      </c>
      <c r="BE168" s="347">
        <f t="shared" ca="1" si="572"/>
        <v>352404260.43749994</v>
      </c>
      <c r="BF168" s="347">
        <f t="shared" ca="1" si="572"/>
        <v>362157931.10416663</v>
      </c>
      <c r="BG168" s="347">
        <f t="shared" ca="1" si="572"/>
        <v>372065445.27083331</v>
      </c>
      <c r="BH168" s="347">
        <f t="shared" ca="1" si="572"/>
        <v>383168260.43749994</v>
      </c>
      <c r="BI168" s="347">
        <f t="shared" ca="1" si="572"/>
        <v>395025262.60416663</v>
      </c>
      <c r="BJ168" s="347">
        <f t="shared" ca="1" si="572"/>
        <v>406508166.77083325</v>
      </c>
      <c r="BK168" s="347">
        <f t="shared" ca="1" si="572"/>
        <v>419132270.93749994</v>
      </c>
      <c r="BL168" s="219"/>
      <c r="BM168" s="220"/>
      <c r="BN168" s="221"/>
      <c r="BO168" s="221"/>
      <c r="BP168" s="221"/>
      <c r="BQ168" s="221"/>
    </row>
    <row r="169" spans="1:69" ht="12.75" customHeight="1" outlineLevel="1" x14ac:dyDescent="0.25">
      <c r="A169" s="23"/>
      <c r="B169" s="226" t="s">
        <v>94</v>
      </c>
      <c r="C169" s="127"/>
      <c r="D169" s="374">
        <f>D76</f>
        <v>0</v>
      </c>
      <c r="E169" s="295">
        <f t="shared" ref="E169:BJ169" si="573">E76</f>
        <v>0</v>
      </c>
      <c r="F169" s="295">
        <f t="shared" si="573"/>
        <v>25000000</v>
      </c>
      <c r="G169" s="295">
        <f>G76</f>
        <v>24583333.333333332</v>
      </c>
      <c r="H169" s="295">
        <f t="shared" si="573"/>
        <v>24166666.666666664</v>
      </c>
      <c r="I169" s="295">
        <f t="shared" si="573"/>
        <v>23749999.999999996</v>
      </c>
      <c r="J169" s="295">
        <f t="shared" si="573"/>
        <v>23333333.333333328</v>
      </c>
      <c r="K169" s="295">
        <f t="shared" si="573"/>
        <v>22916666.66666666</v>
      </c>
      <c r="L169" s="295">
        <f t="shared" si="573"/>
        <v>22499999.999999993</v>
      </c>
      <c r="M169" s="295">
        <f t="shared" si="573"/>
        <v>22083333.333333325</v>
      </c>
      <c r="N169" s="295">
        <f t="shared" si="573"/>
        <v>21666666.666666657</v>
      </c>
      <c r="O169" s="295">
        <f t="shared" si="573"/>
        <v>21249999.999999989</v>
      </c>
      <c r="P169" s="374">
        <f t="shared" si="573"/>
        <v>20833333.333333321</v>
      </c>
      <c r="Q169" s="295">
        <f t="shared" si="573"/>
        <v>20416666.666666653</v>
      </c>
      <c r="R169" s="295">
        <f t="shared" si="573"/>
        <v>19999999.999999985</v>
      </c>
      <c r="S169" s="295">
        <f t="shared" si="573"/>
        <v>19583333.333333317</v>
      </c>
      <c r="T169" s="295">
        <f t="shared" si="573"/>
        <v>19166666.666666649</v>
      </c>
      <c r="U169" s="295">
        <f t="shared" si="573"/>
        <v>18749999.999999981</v>
      </c>
      <c r="V169" s="295">
        <f t="shared" si="573"/>
        <v>18333333.333333313</v>
      </c>
      <c r="W169" s="295">
        <f t="shared" si="573"/>
        <v>17916666.666666646</v>
      </c>
      <c r="X169" s="295">
        <f t="shared" si="573"/>
        <v>17499999.999999978</v>
      </c>
      <c r="Y169" s="295">
        <f t="shared" si="573"/>
        <v>17083333.33333331</v>
      </c>
      <c r="Z169" s="295">
        <f t="shared" si="573"/>
        <v>16666666.666666644</v>
      </c>
      <c r="AA169" s="295">
        <f t="shared" si="573"/>
        <v>16249999.999999978</v>
      </c>
      <c r="AB169" s="374">
        <f t="shared" si="573"/>
        <v>15833333.333333312</v>
      </c>
      <c r="AC169" s="295">
        <f t="shared" si="573"/>
        <v>15416666.666666646</v>
      </c>
      <c r="AD169" s="295">
        <f t="shared" si="573"/>
        <v>39999999.999999978</v>
      </c>
      <c r="AE169" s="295">
        <f t="shared" si="573"/>
        <v>39166666.666666642</v>
      </c>
      <c r="AF169" s="295">
        <f t="shared" si="573"/>
        <v>38333333.333333306</v>
      </c>
      <c r="AG169" s="295">
        <f t="shared" si="573"/>
        <v>37499999.99999997</v>
      </c>
      <c r="AH169" s="295">
        <f t="shared" si="573"/>
        <v>36666666.666666634</v>
      </c>
      <c r="AI169" s="295">
        <f t="shared" si="573"/>
        <v>35833333.333333299</v>
      </c>
      <c r="AJ169" s="295">
        <f t="shared" si="573"/>
        <v>34999999.999999963</v>
      </c>
      <c r="AK169" s="295">
        <f t="shared" si="573"/>
        <v>34166666.666666627</v>
      </c>
      <c r="AL169" s="295">
        <f t="shared" si="573"/>
        <v>33333333.333333295</v>
      </c>
      <c r="AM169" s="295">
        <f t="shared" si="573"/>
        <v>92499999.99999997</v>
      </c>
      <c r="AN169" s="374">
        <f t="shared" si="573"/>
        <v>90666666.666666642</v>
      </c>
      <c r="AO169" s="295">
        <f t="shared" si="573"/>
        <v>88833333.333333313</v>
      </c>
      <c r="AP169" s="295">
        <f t="shared" si="573"/>
        <v>86999999.999999985</v>
      </c>
      <c r="AQ169" s="295">
        <f t="shared" si="573"/>
        <v>85166666.666666657</v>
      </c>
      <c r="AR169" s="295">
        <f t="shared" si="573"/>
        <v>83333333.333333328</v>
      </c>
      <c r="AS169" s="295">
        <f t="shared" si="573"/>
        <v>81500000</v>
      </c>
      <c r="AT169" s="295">
        <f t="shared" si="573"/>
        <v>79666666.666666672</v>
      </c>
      <c r="AU169" s="295">
        <f t="shared" si="573"/>
        <v>77833333.333333343</v>
      </c>
      <c r="AV169" s="295">
        <f t="shared" si="573"/>
        <v>76000000.000000015</v>
      </c>
      <c r="AW169" s="295">
        <f t="shared" si="573"/>
        <v>74166666.666666687</v>
      </c>
      <c r="AX169" s="295">
        <f t="shared" si="573"/>
        <v>72333333.333333358</v>
      </c>
      <c r="AY169" s="295">
        <f t="shared" si="573"/>
        <v>70500000.00000003</v>
      </c>
      <c r="AZ169" s="374">
        <f t="shared" si="573"/>
        <v>68666666.666666701</v>
      </c>
      <c r="BA169" s="295">
        <f t="shared" si="573"/>
        <v>66833333.333333366</v>
      </c>
      <c r="BB169" s="295">
        <f t="shared" si="573"/>
        <v>65000000.00000003</v>
      </c>
      <c r="BC169" s="295">
        <f t="shared" si="573"/>
        <v>63166666.666666694</v>
      </c>
      <c r="BD169" s="295">
        <f t="shared" si="573"/>
        <v>61333333.333333358</v>
      </c>
      <c r="BE169" s="295">
        <f t="shared" si="573"/>
        <v>59500000.000000022</v>
      </c>
      <c r="BF169" s="295">
        <f t="shared" si="573"/>
        <v>57666666.666666687</v>
      </c>
      <c r="BG169" s="295">
        <f t="shared" si="573"/>
        <v>55833333.333333351</v>
      </c>
      <c r="BH169" s="295">
        <f t="shared" si="573"/>
        <v>54000000.000000015</v>
      </c>
      <c r="BI169" s="295">
        <f t="shared" si="573"/>
        <v>52166666.666666679</v>
      </c>
      <c r="BJ169" s="295">
        <f t="shared" si="573"/>
        <v>50333333.333333343</v>
      </c>
      <c r="BK169" s="295">
        <f>BK76</f>
        <v>48500000.000000007</v>
      </c>
      <c r="BL169" s="72"/>
      <c r="BM169" s="26"/>
      <c r="BN169" s="23"/>
      <c r="BO169" s="23"/>
      <c r="BP169" s="23"/>
      <c r="BQ169" s="23"/>
    </row>
    <row r="170" spans="1:69" s="289" customFormat="1" ht="12.75" customHeight="1" outlineLevel="1" x14ac:dyDescent="0.25">
      <c r="A170" s="290"/>
      <c r="B170" s="298" t="s">
        <v>178</v>
      </c>
      <c r="C170" s="142"/>
      <c r="D170" s="374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374"/>
      <c r="Q170" s="295"/>
      <c r="R170" s="295"/>
      <c r="S170" s="295"/>
      <c r="T170" s="295"/>
      <c r="U170" s="295"/>
      <c r="V170" s="295"/>
      <c r="W170" s="295"/>
      <c r="X170" s="295"/>
      <c r="Y170" s="295"/>
      <c r="Z170" s="295"/>
      <c r="AA170" s="295"/>
      <c r="AB170" s="374"/>
      <c r="AC170" s="295"/>
      <c r="AD170" s="295"/>
      <c r="AE170" s="295"/>
      <c r="AF170" s="295"/>
      <c r="AG170" s="295"/>
      <c r="AH170" s="295"/>
      <c r="AI170" s="295"/>
      <c r="AJ170" s="295"/>
      <c r="AK170" s="295"/>
      <c r="AL170" s="295"/>
      <c r="AM170" s="295"/>
      <c r="AN170" s="374"/>
      <c r="AO170" s="295"/>
      <c r="AP170" s="295"/>
      <c r="AQ170" s="295"/>
      <c r="AR170" s="295"/>
      <c r="AS170" s="295"/>
      <c r="AT170" s="295"/>
      <c r="AU170" s="295"/>
      <c r="AV170" s="295"/>
      <c r="AW170" s="295"/>
      <c r="AX170" s="295"/>
      <c r="AY170" s="295"/>
      <c r="AZ170" s="374"/>
      <c r="BA170" s="295"/>
      <c r="BB170" s="295"/>
      <c r="BC170" s="295"/>
      <c r="BD170" s="295"/>
      <c r="BE170" s="295"/>
      <c r="BF170" s="295"/>
      <c r="BG170" s="295"/>
      <c r="BH170" s="295"/>
      <c r="BI170" s="295"/>
      <c r="BJ170" s="295"/>
      <c r="BK170" s="295"/>
      <c r="BL170" s="72"/>
      <c r="BM170" s="26"/>
      <c r="BN170" s="290"/>
      <c r="BO170" s="290"/>
      <c r="BP170" s="290"/>
      <c r="BQ170" s="290"/>
    </row>
    <row r="171" spans="1:69" ht="12.75" customHeight="1" outlineLevel="1" x14ac:dyDescent="0.25">
      <c r="A171" s="23"/>
      <c r="B171" s="226" t="s">
        <v>95</v>
      </c>
      <c r="C171" s="222">
        <f t="shared" ref="C171:AH171" si="574">C164</f>
        <v>0</v>
      </c>
      <c r="D171" s="403">
        <f t="shared" ca="1" si="574"/>
        <v>26500</v>
      </c>
      <c r="E171" s="348">
        <f t="shared" ca="1" si="574"/>
        <v>74500</v>
      </c>
      <c r="F171" s="348">
        <f t="shared" ca="1" si="574"/>
        <v>15119500</v>
      </c>
      <c r="G171" s="348">
        <f t="shared" ca="1" si="574"/>
        <v>13909000</v>
      </c>
      <c r="H171" s="348">
        <f t="shared" ca="1" si="574"/>
        <v>12838000</v>
      </c>
      <c r="I171" s="348">
        <f t="shared" ca="1" si="574"/>
        <v>11645316</v>
      </c>
      <c r="J171" s="348">
        <f t="shared" ca="1" si="574"/>
        <v>9362334</v>
      </c>
      <c r="K171" s="348">
        <f t="shared" ca="1" si="574"/>
        <v>6991852</v>
      </c>
      <c r="L171" s="348">
        <f t="shared" ca="1" si="574"/>
        <v>4970686</v>
      </c>
      <c r="M171" s="348">
        <f t="shared" ca="1" si="574"/>
        <v>3592380</v>
      </c>
      <c r="N171" s="348">
        <f t="shared" ca="1" si="574"/>
        <v>1875333</v>
      </c>
      <c r="O171" s="348">
        <f t="shared" ca="1" si="574"/>
        <v>665887</v>
      </c>
      <c r="P171" s="403">
        <f t="shared" ca="1" si="574"/>
        <v>4451899.0374999996</v>
      </c>
      <c r="Q171" s="348">
        <f t="shared" ca="1" si="574"/>
        <v>2838712.0749999997</v>
      </c>
      <c r="R171" s="348">
        <f t="shared" ca="1" si="574"/>
        <v>1808683.1124999998</v>
      </c>
      <c r="S171" s="348">
        <f t="shared" ca="1" si="574"/>
        <v>761244.14999999991</v>
      </c>
      <c r="T171" s="348">
        <f t="shared" ca="1" si="574"/>
        <v>44285073.6875</v>
      </c>
      <c r="U171" s="348">
        <f t="shared" ca="1" si="574"/>
        <v>42740404.225000001</v>
      </c>
      <c r="V171" s="348">
        <f t="shared" ca="1" si="574"/>
        <v>41214009.762500003</v>
      </c>
      <c r="W171" s="348">
        <f t="shared" ca="1" si="574"/>
        <v>39306840.800000004</v>
      </c>
      <c r="X171" s="348">
        <f t="shared" ca="1" si="574"/>
        <v>37764214.837500006</v>
      </c>
      <c r="Y171" s="348">
        <f t="shared" ca="1" si="574"/>
        <v>36318739.875000007</v>
      </c>
      <c r="Z171" s="348">
        <f t="shared" ca="1" si="574"/>
        <v>85096814.912500009</v>
      </c>
      <c r="AA171" s="348">
        <f t="shared" ca="1" si="574"/>
        <v>83379689.950000003</v>
      </c>
      <c r="AB171" s="403">
        <f t="shared" ca="1" si="574"/>
        <v>81114679.987499997</v>
      </c>
      <c r="AC171" s="348">
        <f t="shared" ca="1" si="574"/>
        <v>79931635.024999991</v>
      </c>
      <c r="AD171" s="348">
        <f t="shared" ca="1" si="574"/>
        <v>104414625.0625</v>
      </c>
      <c r="AE171" s="348">
        <f t="shared" ca="1" si="574"/>
        <v>129204015.09999999</v>
      </c>
      <c r="AF171" s="348">
        <f t="shared" ca="1" si="574"/>
        <v>128629221.13749999</v>
      </c>
      <c r="AG171" s="348">
        <f t="shared" ca="1" si="574"/>
        <v>128013940.17499998</v>
      </c>
      <c r="AH171" s="348">
        <f t="shared" ca="1" si="574"/>
        <v>127633809.21249998</v>
      </c>
      <c r="AI171" s="348">
        <f t="shared" ref="AI171:BK171" ca="1" si="575">AI164</f>
        <v>126348165.24999997</v>
      </c>
      <c r="AJ171" s="348">
        <f t="shared" ca="1" si="575"/>
        <v>125759723.28749996</v>
      </c>
      <c r="AK171" s="348">
        <f t="shared" ca="1" si="575"/>
        <v>125477124.82499996</v>
      </c>
      <c r="AL171" s="348">
        <f t="shared" ca="1" si="575"/>
        <v>125584977.36249995</v>
      </c>
      <c r="AM171" s="348">
        <f t="shared" ca="1" si="575"/>
        <v>186739762.39999995</v>
      </c>
      <c r="AN171" s="403">
        <f t="shared" ca="1" si="575"/>
        <v>187052729.89999995</v>
      </c>
      <c r="AO171" s="348">
        <f t="shared" ca="1" si="575"/>
        <v>187909622.39999995</v>
      </c>
      <c r="AP171" s="348">
        <f t="shared" ca="1" si="575"/>
        <v>189159758.39999995</v>
      </c>
      <c r="AQ171" s="348">
        <f t="shared" ca="1" si="575"/>
        <v>190917395.39999995</v>
      </c>
      <c r="AR171" s="348">
        <f t="shared" ca="1" si="575"/>
        <v>193406382.39999995</v>
      </c>
      <c r="AS171" s="348">
        <f t="shared" ca="1" si="575"/>
        <v>196773756.43749994</v>
      </c>
      <c r="AT171" s="348">
        <f t="shared" ca="1" si="575"/>
        <v>201254332.43749994</v>
      </c>
      <c r="AU171" s="348">
        <f t="shared" ca="1" si="575"/>
        <v>206095008.43749994</v>
      </c>
      <c r="AV171" s="348">
        <f t="shared" ca="1" si="575"/>
        <v>211524571.43749994</v>
      </c>
      <c r="AW171" s="348">
        <f t="shared" ca="1" si="575"/>
        <v>217174836.43749994</v>
      </c>
      <c r="AX171" s="348">
        <f t="shared" ca="1" si="575"/>
        <v>223430601.43749994</v>
      </c>
      <c r="AY171" s="348">
        <f t="shared" ca="1" si="575"/>
        <v>230122116.43749994</v>
      </c>
      <c r="AZ171" s="403">
        <f t="shared" ca="1" si="575"/>
        <v>237359931.43749994</v>
      </c>
      <c r="BA171" s="348">
        <f t="shared" ca="1" si="575"/>
        <v>245629846.43749994</v>
      </c>
      <c r="BB171" s="348">
        <f t="shared" ca="1" si="575"/>
        <v>254324248.43749994</v>
      </c>
      <c r="BC171" s="348">
        <f t="shared" ca="1" si="575"/>
        <v>263561552.43749994</v>
      </c>
      <c r="BD171" s="348">
        <f t="shared" ca="1" si="575"/>
        <v>273507456.43749994</v>
      </c>
      <c r="BE171" s="348">
        <f t="shared" ca="1" si="575"/>
        <v>284161960.43749994</v>
      </c>
      <c r="BF171" s="348">
        <f t="shared" ca="1" si="575"/>
        <v>295431564.43749994</v>
      </c>
      <c r="BG171" s="348">
        <f t="shared" ca="1" si="575"/>
        <v>306855011.93749994</v>
      </c>
      <c r="BH171" s="348">
        <f t="shared" ca="1" si="575"/>
        <v>319420860.43749994</v>
      </c>
      <c r="BI171" s="348">
        <f t="shared" ca="1" si="575"/>
        <v>332740895.93749994</v>
      </c>
      <c r="BJ171" s="348">
        <f t="shared" ca="1" si="575"/>
        <v>345686833.43749994</v>
      </c>
      <c r="BK171" s="223">
        <f t="shared" ca="1" si="575"/>
        <v>359773970.93749994</v>
      </c>
      <c r="BL171" s="72"/>
      <c r="BM171" s="26"/>
      <c r="BN171" s="23"/>
      <c r="BO171" s="23"/>
      <c r="BP171" s="23"/>
      <c r="BQ171" s="23"/>
    </row>
    <row r="172" spans="1:69" ht="12.75" customHeight="1" outlineLevel="1" x14ac:dyDescent="0.25">
      <c r="A172" s="23"/>
      <c r="B172" s="226" t="s">
        <v>96</v>
      </c>
      <c r="C172" s="108"/>
      <c r="D172" s="374">
        <f t="shared" ref="D172:AI172" ca="1" si="576">D138</f>
        <v>0</v>
      </c>
      <c r="E172" s="295">
        <f t="shared" ca="1" si="576"/>
        <v>0</v>
      </c>
      <c r="F172" s="295">
        <f t="shared" ca="1" si="576"/>
        <v>0</v>
      </c>
      <c r="G172" s="295">
        <f t="shared" ca="1" si="576"/>
        <v>0</v>
      </c>
      <c r="H172" s="295">
        <f t="shared" ca="1" si="576"/>
        <v>0</v>
      </c>
      <c r="I172" s="295">
        <f t="shared" ca="1" si="576"/>
        <v>57500</v>
      </c>
      <c r="J172" s="295">
        <f t="shared" ca="1" si="576"/>
        <v>0</v>
      </c>
      <c r="K172" s="295">
        <f t="shared" ca="1" si="576"/>
        <v>94000</v>
      </c>
      <c r="L172" s="295">
        <f t="shared" ca="1" si="576"/>
        <v>238000</v>
      </c>
      <c r="M172" s="295">
        <f t="shared" ca="1" si="576"/>
        <v>472000</v>
      </c>
      <c r="N172" s="295">
        <f t="shared" ca="1" si="576"/>
        <v>518000</v>
      </c>
      <c r="O172" s="295">
        <f t="shared" ca="1" si="576"/>
        <v>564000</v>
      </c>
      <c r="P172" s="374">
        <f t="shared" ca="1" si="576"/>
        <v>640500</v>
      </c>
      <c r="Q172" s="295">
        <f t="shared" ca="1" si="576"/>
        <v>688800</v>
      </c>
      <c r="R172" s="295">
        <f t="shared" ca="1" si="576"/>
        <v>737100</v>
      </c>
      <c r="S172" s="295">
        <f t="shared" ca="1" si="576"/>
        <v>785400</v>
      </c>
      <c r="T172" s="295">
        <f t="shared" ca="1" si="576"/>
        <v>833700</v>
      </c>
      <c r="U172" s="295">
        <f t="shared" ca="1" si="576"/>
        <v>882000</v>
      </c>
      <c r="V172" s="295">
        <f t="shared" ca="1" si="576"/>
        <v>930300</v>
      </c>
      <c r="W172" s="295">
        <f t="shared" ca="1" si="576"/>
        <v>978600</v>
      </c>
      <c r="X172" s="295">
        <f t="shared" ca="1" si="576"/>
        <v>1075200</v>
      </c>
      <c r="Y172" s="295">
        <f t="shared" ca="1" si="576"/>
        <v>1171800</v>
      </c>
      <c r="Z172" s="295">
        <f t="shared" ca="1" si="576"/>
        <v>1268400</v>
      </c>
      <c r="AA172" s="295">
        <f t="shared" ca="1" si="576"/>
        <v>1365000</v>
      </c>
      <c r="AB172" s="374">
        <f t="shared" ca="1" si="576"/>
        <v>1531200</v>
      </c>
      <c r="AC172" s="295">
        <f t="shared" ca="1" si="576"/>
        <v>1632400</v>
      </c>
      <c r="AD172" s="295">
        <f t="shared" ca="1" si="576"/>
        <v>1733600</v>
      </c>
      <c r="AE172" s="295">
        <f t="shared" ca="1" si="576"/>
        <v>1885400</v>
      </c>
      <c r="AF172" s="295">
        <f t="shared" ca="1" si="576"/>
        <v>2037200</v>
      </c>
      <c r="AG172" s="295">
        <f t="shared" ca="1" si="576"/>
        <v>2189000</v>
      </c>
      <c r="AH172" s="295">
        <f t="shared" ca="1" si="576"/>
        <v>2340800</v>
      </c>
      <c r="AI172" s="295">
        <f t="shared" ca="1" si="576"/>
        <v>2492600</v>
      </c>
      <c r="AJ172" s="295">
        <f t="shared" ref="AJ172:BK172" ca="1" si="577">AJ138</f>
        <v>2695000</v>
      </c>
      <c r="AK172" s="295">
        <f t="shared" ca="1" si="577"/>
        <v>2897400</v>
      </c>
      <c r="AL172" s="295">
        <f t="shared" ca="1" si="577"/>
        <v>3099800</v>
      </c>
      <c r="AM172" s="295">
        <f t="shared" ca="1" si="577"/>
        <v>3352800</v>
      </c>
      <c r="AN172" s="374">
        <f t="shared" ca="1" si="577"/>
        <v>3687750</v>
      </c>
      <c r="AO172" s="295">
        <f t="shared" ca="1" si="577"/>
        <v>3946500</v>
      </c>
      <c r="AP172" s="295">
        <f t="shared" ca="1" si="577"/>
        <v>4257000</v>
      </c>
      <c r="AQ172" s="295">
        <f t="shared" ca="1" si="577"/>
        <v>4567500</v>
      </c>
      <c r="AR172" s="295">
        <f t="shared" ca="1" si="577"/>
        <v>4929750</v>
      </c>
      <c r="AS172" s="295">
        <f t="shared" ca="1" si="577"/>
        <v>5292000</v>
      </c>
      <c r="AT172" s="295">
        <f t="shared" ca="1" si="577"/>
        <v>5706000</v>
      </c>
      <c r="AU172" s="295">
        <f t="shared" ca="1" si="577"/>
        <v>5913000</v>
      </c>
      <c r="AV172" s="295">
        <f t="shared" ca="1" si="577"/>
        <v>6120000</v>
      </c>
      <c r="AW172" s="295">
        <f t="shared" ca="1" si="577"/>
        <v>6327000</v>
      </c>
      <c r="AX172" s="295">
        <f t="shared" ca="1" si="577"/>
        <v>6585750</v>
      </c>
      <c r="AY172" s="295">
        <f t="shared" ca="1" si="577"/>
        <v>6844500</v>
      </c>
      <c r="AZ172" s="374">
        <f t="shared" ca="1" si="577"/>
        <v>7261100</v>
      </c>
      <c r="BA172" s="295">
        <f t="shared" ca="1" si="577"/>
        <v>7525600</v>
      </c>
      <c r="BB172" s="295">
        <f t="shared" ca="1" si="577"/>
        <v>7790100</v>
      </c>
      <c r="BC172" s="295">
        <f t="shared" ca="1" si="577"/>
        <v>8107500</v>
      </c>
      <c r="BD172" s="295">
        <f t="shared" ca="1" si="577"/>
        <v>8424900</v>
      </c>
      <c r="BE172" s="295">
        <f t="shared" ca="1" si="577"/>
        <v>8742300</v>
      </c>
      <c r="BF172" s="295">
        <f t="shared" ca="1" si="577"/>
        <v>9059700</v>
      </c>
      <c r="BG172" s="295">
        <f t="shared" ca="1" si="577"/>
        <v>9377100</v>
      </c>
      <c r="BH172" s="295">
        <f t="shared" ca="1" si="577"/>
        <v>9747400</v>
      </c>
      <c r="BI172" s="295">
        <f t="shared" ca="1" si="577"/>
        <v>10117699.999999993</v>
      </c>
      <c r="BJ172" s="295">
        <f t="shared" ca="1" si="577"/>
        <v>10487999.999999993</v>
      </c>
      <c r="BK172" s="128">
        <f t="shared" ca="1" si="577"/>
        <v>10858299.999999993</v>
      </c>
      <c r="BL172" s="72"/>
      <c r="BM172" s="26"/>
      <c r="BN172" s="23"/>
      <c r="BO172" s="23"/>
      <c r="BP172" s="23"/>
      <c r="BQ172" s="23"/>
    </row>
    <row r="173" spans="1:69" ht="12.75" customHeight="1" outlineLevel="1" x14ac:dyDescent="0.25">
      <c r="A173" s="23"/>
      <c r="B173" s="226"/>
      <c r="C173" s="154"/>
      <c r="D173" s="375"/>
      <c r="E173" s="320"/>
      <c r="F173" s="320"/>
      <c r="G173" s="320"/>
      <c r="H173" s="320"/>
      <c r="I173" s="320"/>
      <c r="J173" s="320"/>
      <c r="K173" s="320"/>
      <c r="L173" s="320"/>
      <c r="M173" s="320"/>
      <c r="N173" s="320"/>
      <c r="O173" s="320"/>
      <c r="P173" s="375"/>
      <c r="Q173" s="320"/>
      <c r="R173" s="320"/>
      <c r="S173" s="320"/>
      <c r="T173" s="320"/>
      <c r="U173" s="320"/>
      <c r="V173" s="320"/>
      <c r="W173" s="320"/>
      <c r="X173" s="320"/>
      <c r="Y173" s="320"/>
      <c r="Z173" s="320"/>
      <c r="AA173" s="320"/>
      <c r="AB173" s="375"/>
      <c r="AC173" s="320"/>
      <c r="AD173" s="320"/>
      <c r="AE173" s="320"/>
      <c r="AF173" s="320"/>
      <c r="AG173" s="320"/>
      <c r="AH173" s="320"/>
      <c r="AI173" s="320"/>
      <c r="AJ173" s="320"/>
      <c r="AK173" s="320"/>
      <c r="AL173" s="320"/>
      <c r="AM173" s="320"/>
      <c r="AN173" s="375"/>
      <c r="AO173" s="320"/>
      <c r="AP173" s="320"/>
      <c r="AQ173" s="320"/>
      <c r="AR173" s="320"/>
      <c r="AS173" s="320"/>
      <c r="AT173" s="320"/>
      <c r="AU173" s="320"/>
      <c r="AV173" s="320"/>
      <c r="AW173" s="320"/>
      <c r="AX173" s="320"/>
      <c r="AY173" s="320"/>
      <c r="AZ173" s="375"/>
      <c r="BA173" s="320"/>
      <c r="BB173" s="320"/>
      <c r="BC173" s="320"/>
      <c r="BD173" s="320"/>
      <c r="BE173" s="320"/>
      <c r="BF173" s="320"/>
      <c r="BG173" s="320"/>
      <c r="BH173" s="320"/>
      <c r="BI173" s="320"/>
      <c r="BJ173" s="320"/>
      <c r="BK173" s="100"/>
      <c r="BL173" s="25"/>
      <c r="BM173" s="26"/>
      <c r="BN173" s="23"/>
      <c r="BO173" s="23"/>
      <c r="BP173" s="23"/>
      <c r="BQ173" s="23"/>
    </row>
    <row r="174" spans="1:69" ht="12.75" customHeight="1" outlineLevel="1" x14ac:dyDescent="0.25">
      <c r="A174" s="23"/>
      <c r="B174" s="264" t="s">
        <v>97</v>
      </c>
      <c r="C174" s="224">
        <f t="shared" ref="C174:BK174" si="578">C175+C180</f>
        <v>0</v>
      </c>
      <c r="D174" s="404">
        <f>D175+D180</f>
        <v>26500</v>
      </c>
      <c r="E174" s="349">
        <f t="shared" ca="1" si="578"/>
        <v>74500</v>
      </c>
      <c r="F174" s="349">
        <f t="shared" ca="1" si="578"/>
        <v>40119500</v>
      </c>
      <c r="G174" s="349">
        <f t="shared" ca="1" si="578"/>
        <v>39325666.666666664</v>
      </c>
      <c r="H174" s="349">
        <f t="shared" ca="1" si="578"/>
        <v>38671333.333333336</v>
      </c>
      <c r="I174" s="349">
        <f t="shared" ca="1" si="578"/>
        <v>37941316</v>
      </c>
      <c r="J174" s="349">
        <f t="shared" ca="1" si="578"/>
        <v>36017500.666666664</v>
      </c>
      <c r="K174" s="349">
        <f t="shared" ca="1" si="578"/>
        <v>34157685.333333336</v>
      </c>
      <c r="L174" s="349">
        <f t="shared" ca="1" si="578"/>
        <v>32697186</v>
      </c>
      <c r="M174" s="349">
        <f t="shared" ca="1" si="578"/>
        <v>31969546.666666668</v>
      </c>
      <c r="N174" s="349">
        <f t="shared" ca="1" si="578"/>
        <v>30715166.333333336</v>
      </c>
      <c r="O174" s="349">
        <f t="shared" ca="1" si="578"/>
        <v>29968387</v>
      </c>
      <c r="P174" s="404">
        <f t="shared" ca="1" si="578"/>
        <v>34247565.666666664</v>
      </c>
      <c r="Q174" s="349">
        <f t="shared" ca="1" si="578"/>
        <v>33099345.333333332</v>
      </c>
      <c r="R174" s="349">
        <f t="shared" ca="1" si="578"/>
        <v>32534283</v>
      </c>
      <c r="S174" s="349">
        <f t="shared" ca="1" si="578"/>
        <v>32044321.666666664</v>
      </c>
      <c r="T174" s="349">
        <f t="shared" ca="1" si="578"/>
        <v>76040007.333333328</v>
      </c>
      <c r="U174" s="349">
        <f t="shared" ca="1" si="578"/>
        <v>75061404.5</v>
      </c>
      <c r="V174" s="349">
        <f t="shared" ca="1" si="578"/>
        <v>74003201.666666657</v>
      </c>
      <c r="W174" s="349">
        <f t="shared" ca="1" si="578"/>
        <v>72357273.833333328</v>
      </c>
      <c r="X174" s="349">
        <f t="shared" ca="1" si="578"/>
        <v>71527729.5</v>
      </c>
      <c r="Y174" s="349">
        <f t="shared" ca="1" si="578"/>
        <v>70634971.166666672</v>
      </c>
      <c r="Z174" s="349">
        <f t="shared" ca="1" si="578"/>
        <v>119965762.83333334</v>
      </c>
      <c r="AA174" s="349">
        <f t="shared" ca="1" si="578"/>
        <v>118895104.5</v>
      </c>
      <c r="AB174" s="404">
        <f t="shared" ca="1" si="578"/>
        <v>116591046.16666667</v>
      </c>
      <c r="AC174" s="349">
        <f t="shared" ca="1" si="578"/>
        <v>116205902.83333334</v>
      </c>
      <c r="AD174" s="349">
        <f t="shared" ca="1" si="578"/>
        <v>115506724.5</v>
      </c>
      <c r="AE174" s="349">
        <f t="shared" ca="1" si="578"/>
        <v>141071247.83333334</v>
      </c>
      <c r="AF174" s="349">
        <f t="shared" ca="1" si="578"/>
        <v>141271587.16666669</v>
      </c>
      <c r="AG174" s="349">
        <f t="shared" ca="1" si="578"/>
        <v>141788128.5</v>
      </c>
      <c r="AH174" s="349">
        <f t="shared" ca="1" si="578"/>
        <v>142218980.83333334</v>
      </c>
      <c r="AI174" s="349">
        <f t="shared" ca="1" si="578"/>
        <v>142280299.16666669</v>
      </c>
      <c r="AJ174" s="349">
        <f t="shared" ca="1" si="578"/>
        <v>143352140.5</v>
      </c>
      <c r="AK174" s="349">
        <f t="shared" ca="1" si="578"/>
        <v>144676839.83333334</v>
      </c>
      <c r="AL174" s="349">
        <f t="shared" ca="1" si="578"/>
        <v>146468925.66666669</v>
      </c>
      <c r="AM174" s="349">
        <f t="shared" ca="1" si="578"/>
        <v>148695461.50000003</v>
      </c>
      <c r="AN174" s="404">
        <f t="shared" ca="1" si="578"/>
        <v>152941429.83333334</v>
      </c>
      <c r="AO174" s="349">
        <f t="shared" ca="1" si="578"/>
        <v>156730868.16666669</v>
      </c>
      <c r="AP174" s="349">
        <f t="shared" ca="1" si="578"/>
        <v>161025627.00000003</v>
      </c>
      <c r="AQ174" s="349">
        <f t="shared" ca="1" si="578"/>
        <v>165927947.33333334</v>
      </c>
      <c r="AR174" s="349">
        <f t="shared" ca="1" si="578"/>
        <v>171756542.66666669</v>
      </c>
      <c r="AS174" s="349">
        <f t="shared" ca="1" si="578"/>
        <v>178552116.50000003</v>
      </c>
      <c r="AT174" s="349">
        <f t="shared" ca="1" si="578"/>
        <v>186700275.83333337</v>
      </c>
      <c r="AU174" s="349">
        <f t="shared" ca="1" si="578"/>
        <v>194845685.16666669</v>
      </c>
      <c r="AV174" s="349">
        <f t="shared" ca="1" si="578"/>
        <v>203697260.50000003</v>
      </c>
      <c r="AW174" s="349">
        <f t="shared" ca="1" si="578"/>
        <v>212783358.83333337</v>
      </c>
      <c r="AX174" s="349">
        <f t="shared" ca="1" si="578"/>
        <v>222662457.16666669</v>
      </c>
      <c r="AY174" s="349">
        <f t="shared" ca="1" si="578"/>
        <v>232995493.00000003</v>
      </c>
      <c r="AZ174" s="404">
        <f t="shared" ca="1" si="578"/>
        <v>244153216.33333337</v>
      </c>
      <c r="BA174" s="349">
        <f t="shared" ca="1" si="578"/>
        <v>256296739.66666669</v>
      </c>
      <c r="BB174" s="349">
        <f t="shared" ca="1" si="578"/>
        <v>268831704</v>
      </c>
      <c r="BC174" s="349">
        <f t="shared" ca="1" si="578"/>
        <v>282105666.33333337</v>
      </c>
      <c r="BD174" s="349">
        <f t="shared" ca="1" si="578"/>
        <v>296167578.66666669</v>
      </c>
      <c r="BE174" s="349">
        <f t="shared" ca="1" si="578"/>
        <v>311017441</v>
      </c>
      <c r="BF174" s="349">
        <f t="shared" ca="1" si="578"/>
        <v>326545253.33333337</v>
      </c>
      <c r="BG174" s="349">
        <f t="shared" ca="1" si="578"/>
        <v>342219173.66666675</v>
      </c>
      <c r="BH174" s="349">
        <f t="shared" ca="1" si="578"/>
        <v>359382730.5</v>
      </c>
      <c r="BI174" s="349">
        <f t="shared" ca="1" si="578"/>
        <v>377293878.33333337</v>
      </c>
      <c r="BJ174" s="349">
        <f t="shared" ca="1" si="578"/>
        <v>394755674.16666663</v>
      </c>
      <c r="BK174" s="225">
        <f t="shared" ca="1" si="578"/>
        <v>413698745</v>
      </c>
      <c r="BL174" s="219"/>
      <c r="BM174" s="220"/>
      <c r="BN174" s="221"/>
      <c r="BO174" s="221"/>
      <c r="BP174" s="221"/>
      <c r="BQ174" s="221"/>
    </row>
    <row r="175" spans="1:69" ht="12.75" customHeight="1" outlineLevel="1" x14ac:dyDescent="0.25">
      <c r="A175" s="23"/>
      <c r="B175" s="254" t="s">
        <v>98</v>
      </c>
      <c r="C175" s="222"/>
      <c r="D175" s="403">
        <f>D176+D177+D178</f>
        <v>-150500</v>
      </c>
      <c r="E175" s="348">
        <f>E176+E177+E178</f>
        <v>-302500</v>
      </c>
      <c r="F175" s="348">
        <f>F176+F177+F178</f>
        <v>-457500</v>
      </c>
      <c r="G175" s="348">
        <f>G176+G177+G178</f>
        <v>-751333.33333333326</v>
      </c>
      <c r="H175" s="348">
        <f t="shared" ref="H175:BK175" si="579">H176+H177+H178</f>
        <v>-1426666.6666666665</v>
      </c>
      <c r="I175" s="348">
        <f t="shared" si="579"/>
        <v>-2290482</v>
      </c>
      <c r="J175" s="348">
        <f t="shared" si="579"/>
        <v>-4214297.333333333</v>
      </c>
      <c r="K175" s="348">
        <f t="shared" si="579"/>
        <v>-6116112.666666666</v>
      </c>
      <c r="L175" s="348">
        <f t="shared" si="579"/>
        <v>-7759409.9999999991</v>
      </c>
      <c r="M175" s="348">
        <f t="shared" si="579"/>
        <v>-8585448.3333333321</v>
      </c>
      <c r="N175" s="348">
        <f t="shared" si="579"/>
        <v>-9896227.666666666</v>
      </c>
      <c r="O175" s="348">
        <f t="shared" si="579"/>
        <v>-10685007</v>
      </c>
      <c r="P175" s="403">
        <f t="shared" si="579"/>
        <v>-12032227.333333334</v>
      </c>
      <c r="Q175" s="348">
        <f t="shared" si="579"/>
        <v>-13180447.666666668</v>
      </c>
      <c r="R175" s="348">
        <f t="shared" si="579"/>
        <v>-13801909.000000002</v>
      </c>
      <c r="S175" s="348">
        <f t="shared" si="579"/>
        <v>-14384381.333333336</v>
      </c>
      <c r="T175" s="348">
        <f t="shared" si="579"/>
        <v>-14951984.16666667</v>
      </c>
      <c r="U175" s="348">
        <f t="shared" si="579"/>
        <v>-16031687.000000004</v>
      </c>
      <c r="V175" s="348">
        <f t="shared" si="579"/>
        <v>-17093114.833333336</v>
      </c>
      <c r="W175" s="348">
        <f t="shared" si="579"/>
        <v>-18577317.166666668</v>
      </c>
      <c r="X175" s="348">
        <f t="shared" si="579"/>
        <v>-19733075.5</v>
      </c>
      <c r="Y175" s="348">
        <f t="shared" si="579"/>
        <v>-20665283.833333332</v>
      </c>
      <c r="Z175" s="348">
        <f t="shared" si="579"/>
        <v>-21373942.166666664</v>
      </c>
      <c r="AA175" s="348">
        <f t="shared" si="579"/>
        <v>-22577800.499999996</v>
      </c>
      <c r="AB175" s="403">
        <f t="shared" si="579"/>
        <v>-24588943.833333328</v>
      </c>
      <c r="AC175" s="348">
        <f t="shared" si="579"/>
        <v>-25464122.16666666</v>
      </c>
      <c r="AD175" s="348">
        <f t="shared" si="579"/>
        <v>-25673265.499999993</v>
      </c>
      <c r="AE175" s="348">
        <f t="shared" si="579"/>
        <v>-25192742.16666666</v>
      </c>
      <c r="AF175" s="348">
        <f t="shared" si="579"/>
        <v>-25105200.833333328</v>
      </c>
      <c r="AG175" s="348">
        <f t="shared" si="579"/>
        <v>-24945348.499999996</v>
      </c>
      <c r="AH175" s="348">
        <f t="shared" si="579"/>
        <v>-24606346.16666666</v>
      </c>
      <c r="AI175" s="348">
        <f t="shared" si="579"/>
        <v>-24606504.833333325</v>
      </c>
      <c r="AJ175" s="348">
        <f t="shared" si="579"/>
        <v>-23695463.499999989</v>
      </c>
      <c r="AK175" s="348">
        <f t="shared" si="579"/>
        <v>-22484377.666666653</v>
      </c>
      <c r="AL175" s="348">
        <f t="shared" si="579"/>
        <v>-20817841.833333317</v>
      </c>
      <c r="AM175" s="348">
        <f t="shared" si="579"/>
        <v>-17948523.499999981</v>
      </c>
      <c r="AN175" s="403">
        <f t="shared" si="579"/>
        <v>-14851335.166666647</v>
      </c>
      <c r="AO175" s="348">
        <f t="shared" si="579"/>
        <v>-11165734.333333313</v>
      </c>
      <c r="AP175" s="348">
        <f t="shared" si="579"/>
        <v>-7013913.9999999795</v>
      </c>
      <c r="AQ175" s="348">
        <f t="shared" si="579"/>
        <v>-2262568.6666666456</v>
      </c>
      <c r="AR175" s="348">
        <f t="shared" si="579"/>
        <v>3404439.1666666884</v>
      </c>
      <c r="AS175" s="348">
        <f t="shared" si="579"/>
        <v>9927598.5000000224</v>
      </c>
      <c r="AT175" s="348">
        <f t="shared" si="579"/>
        <v>17832007.833333358</v>
      </c>
      <c r="AU175" s="348">
        <f t="shared" si="579"/>
        <v>25941267.166666694</v>
      </c>
      <c r="AV175" s="348">
        <f t="shared" si="579"/>
        <v>34578365.50000003</v>
      </c>
      <c r="AW175" s="348">
        <f t="shared" si="579"/>
        <v>43558713.833333366</v>
      </c>
      <c r="AX175" s="348">
        <f t="shared" si="579"/>
        <v>53302999.666666701</v>
      </c>
      <c r="AY175" s="348">
        <f t="shared" si="579"/>
        <v>63547723.000000037</v>
      </c>
      <c r="AZ175" s="403">
        <f t="shared" si="579"/>
        <v>74528746.333333373</v>
      </c>
      <c r="BA175" s="348">
        <f t="shared" si="579"/>
        <v>86497894.666666701</v>
      </c>
      <c r="BB175" s="348">
        <f t="shared" si="579"/>
        <v>98844857.00000003</v>
      </c>
      <c r="BC175" s="348">
        <f t="shared" si="579"/>
        <v>111979769.33333336</v>
      </c>
      <c r="BD175" s="348">
        <f t="shared" si="579"/>
        <v>125902631.66666669</v>
      </c>
      <c r="BE175" s="348">
        <f t="shared" si="579"/>
        <v>140613444.00000003</v>
      </c>
      <c r="BF175" s="348">
        <f t="shared" si="579"/>
        <v>156018706.33333337</v>
      </c>
      <c r="BG175" s="348">
        <f t="shared" si="579"/>
        <v>171600763.16666672</v>
      </c>
      <c r="BH175" s="348">
        <f t="shared" si="579"/>
        <v>188527095.00000003</v>
      </c>
      <c r="BI175" s="348">
        <f t="shared" si="579"/>
        <v>206187390.83333334</v>
      </c>
      <c r="BJ175" s="348">
        <f t="shared" si="579"/>
        <v>223678961.66666666</v>
      </c>
      <c r="BK175" s="348">
        <f t="shared" si="579"/>
        <v>242404307.49999997</v>
      </c>
      <c r="BL175" s="72"/>
      <c r="BM175" s="26"/>
      <c r="BN175" s="23"/>
      <c r="BO175" s="23"/>
      <c r="BP175" s="23"/>
      <c r="BQ175" s="23"/>
    </row>
    <row r="176" spans="1:69" ht="12.75" customHeight="1" outlineLevel="1" x14ac:dyDescent="0.25">
      <c r="A176" s="23"/>
      <c r="B176" s="226" t="s">
        <v>99</v>
      </c>
      <c r="C176" s="127"/>
      <c r="D176" s="374">
        <f t="shared" ref="D176:AI176" si="580">D92</f>
        <v>-150500</v>
      </c>
      <c r="E176" s="295">
        <f t="shared" si="580"/>
        <v>-302500</v>
      </c>
      <c r="F176" s="295">
        <f t="shared" si="580"/>
        <v>-457500</v>
      </c>
      <c r="G176" s="295">
        <f t="shared" si="580"/>
        <v>-751333.33333333326</v>
      </c>
      <c r="H176" s="295">
        <f t="shared" si="580"/>
        <v>-1426666.6666666665</v>
      </c>
      <c r="I176" s="295">
        <f t="shared" si="580"/>
        <v>-2290482</v>
      </c>
      <c r="J176" s="295">
        <f t="shared" si="580"/>
        <v>-4214297.333333333</v>
      </c>
      <c r="K176" s="295">
        <f t="shared" si="580"/>
        <v>-6116112.666666666</v>
      </c>
      <c r="L176" s="295">
        <f t="shared" si="580"/>
        <v>-7759409.9999999991</v>
      </c>
      <c r="M176" s="295">
        <f t="shared" si="580"/>
        <v>-8585448.3333333321</v>
      </c>
      <c r="N176" s="295">
        <f t="shared" si="580"/>
        <v>-9896227.666666666</v>
      </c>
      <c r="O176" s="295">
        <f t="shared" si="580"/>
        <v>-10685007</v>
      </c>
      <c r="P176" s="374">
        <f t="shared" si="580"/>
        <v>-12032227.333333334</v>
      </c>
      <c r="Q176" s="295">
        <f t="shared" si="580"/>
        <v>-13180447.666666668</v>
      </c>
      <c r="R176" s="295">
        <f t="shared" si="580"/>
        <v>-13801909.000000002</v>
      </c>
      <c r="S176" s="295">
        <f t="shared" si="580"/>
        <v>-14384381.333333336</v>
      </c>
      <c r="T176" s="295">
        <f t="shared" si="580"/>
        <v>-14951984.16666667</v>
      </c>
      <c r="U176" s="295">
        <f t="shared" si="580"/>
        <v>-16031687.000000004</v>
      </c>
      <c r="V176" s="295">
        <f t="shared" si="580"/>
        <v>-17093114.833333336</v>
      </c>
      <c r="W176" s="295">
        <f t="shared" si="580"/>
        <v>-18577317.166666668</v>
      </c>
      <c r="X176" s="295">
        <f t="shared" si="580"/>
        <v>-19733075.5</v>
      </c>
      <c r="Y176" s="295">
        <f t="shared" si="580"/>
        <v>-20665283.833333332</v>
      </c>
      <c r="Z176" s="295">
        <f t="shared" si="580"/>
        <v>-21373942.166666664</v>
      </c>
      <c r="AA176" s="295">
        <f t="shared" si="580"/>
        <v>-22577800.499999996</v>
      </c>
      <c r="AB176" s="374">
        <f t="shared" si="580"/>
        <v>-24588943.833333328</v>
      </c>
      <c r="AC176" s="295">
        <f t="shared" si="580"/>
        <v>-25464122.16666666</v>
      </c>
      <c r="AD176" s="295">
        <f t="shared" si="580"/>
        <v>-25673265.499999993</v>
      </c>
      <c r="AE176" s="295">
        <f t="shared" si="580"/>
        <v>-25192742.16666666</v>
      </c>
      <c r="AF176" s="295">
        <f t="shared" si="580"/>
        <v>-25105200.833333328</v>
      </c>
      <c r="AG176" s="295">
        <f t="shared" si="580"/>
        <v>-24945348.499999996</v>
      </c>
      <c r="AH176" s="295">
        <f t="shared" si="580"/>
        <v>-24606346.16666666</v>
      </c>
      <c r="AI176" s="295">
        <f t="shared" si="580"/>
        <v>-24606504.833333325</v>
      </c>
      <c r="AJ176" s="295">
        <f t="shared" ref="AJ176:BK176" si="581">AJ92</f>
        <v>-23695463.499999989</v>
      </c>
      <c r="AK176" s="295">
        <f t="shared" si="581"/>
        <v>-22484377.666666653</v>
      </c>
      <c r="AL176" s="295">
        <f t="shared" si="581"/>
        <v>-20817841.833333317</v>
      </c>
      <c r="AM176" s="295">
        <f t="shared" si="581"/>
        <v>-17948523.499999981</v>
      </c>
      <c r="AN176" s="374">
        <f t="shared" si="581"/>
        <v>-14851335.166666647</v>
      </c>
      <c r="AO176" s="295">
        <f t="shared" si="581"/>
        <v>-11165734.333333313</v>
      </c>
      <c r="AP176" s="295">
        <f t="shared" si="581"/>
        <v>-7013913.9999999795</v>
      </c>
      <c r="AQ176" s="295">
        <f t="shared" si="581"/>
        <v>-2262568.6666666456</v>
      </c>
      <c r="AR176" s="295">
        <f t="shared" si="581"/>
        <v>3404439.1666666884</v>
      </c>
      <c r="AS176" s="295">
        <f t="shared" si="581"/>
        <v>9927598.5000000224</v>
      </c>
      <c r="AT176" s="295">
        <f t="shared" si="581"/>
        <v>17832007.833333358</v>
      </c>
      <c r="AU176" s="295">
        <f t="shared" si="581"/>
        <v>25941267.166666694</v>
      </c>
      <c r="AV176" s="295">
        <f t="shared" si="581"/>
        <v>34578365.50000003</v>
      </c>
      <c r="AW176" s="295">
        <f t="shared" si="581"/>
        <v>43558713.833333366</v>
      </c>
      <c r="AX176" s="295">
        <f t="shared" si="581"/>
        <v>53302999.666666701</v>
      </c>
      <c r="AY176" s="295">
        <f t="shared" si="581"/>
        <v>63547723.000000037</v>
      </c>
      <c r="AZ176" s="374">
        <f t="shared" si="581"/>
        <v>74528746.333333373</v>
      </c>
      <c r="BA176" s="295">
        <f t="shared" si="581"/>
        <v>86497894.666666701</v>
      </c>
      <c r="BB176" s="295">
        <f t="shared" si="581"/>
        <v>98844857.00000003</v>
      </c>
      <c r="BC176" s="295">
        <f t="shared" si="581"/>
        <v>111979769.33333336</v>
      </c>
      <c r="BD176" s="295">
        <f t="shared" si="581"/>
        <v>125902631.66666669</v>
      </c>
      <c r="BE176" s="295">
        <f t="shared" si="581"/>
        <v>140613444.00000003</v>
      </c>
      <c r="BF176" s="295">
        <f t="shared" si="581"/>
        <v>156018706.33333337</v>
      </c>
      <c r="BG176" s="295">
        <f t="shared" si="581"/>
        <v>171600763.16666672</v>
      </c>
      <c r="BH176" s="295">
        <f t="shared" si="581"/>
        <v>188527095.00000003</v>
      </c>
      <c r="BI176" s="295">
        <f t="shared" si="581"/>
        <v>206187390.83333334</v>
      </c>
      <c r="BJ176" s="295">
        <f t="shared" si="581"/>
        <v>223678961.66666666</v>
      </c>
      <c r="BK176" s="295">
        <f t="shared" si="581"/>
        <v>242404307.49999997</v>
      </c>
      <c r="BL176" s="72"/>
      <c r="BM176" s="26"/>
      <c r="BN176" s="23"/>
      <c r="BO176" s="23"/>
      <c r="BP176" s="23"/>
      <c r="BQ176" s="23"/>
    </row>
    <row r="177" spans="1:69" ht="12.75" customHeight="1" outlineLevel="1" x14ac:dyDescent="0.25">
      <c r="A177" s="23"/>
      <c r="B177" s="226" t="s">
        <v>100</v>
      </c>
      <c r="C177" s="226"/>
      <c r="D177" s="374">
        <v>0</v>
      </c>
      <c r="E177" s="295">
        <f t="shared" ref="E177:G177" si="582">D177</f>
        <v>0</v>
      </c>
      <c r="F177" s="295">
        <f t="shared" si="582"/>
        <v>0</v>
      </c>
      <c r="G177" s="295">
        <f t="shared" si="582"/>
        <v>0</v>
      </c>
      <c r="H177" s="295">
        <f t="shared" ref="H177" si="583">G177</f>
        <v>0</v>
      </c>
      <c r="I177" s="295">
        <f t="shared" ref="I177" si="584">H177</f>
        <v>0</v>
      </c>
      <c r="J177" s="295">
        <f t="shared" ref="J177" si="585">I177</f>
        <v>0</v>
      </c>
      <c r="K177" s="295">
        <f t="shared" ref="K177" si="586">J177</f>
        <v>0</v>
      </c>
      <c r="L177" s="295">
        <f t="shared" ref="L177" si="587">K177</f>
        <v>0</v>
      </c>
      <c r="M177" s="295">
        <f t="shared" ref="M177" si="588">L177</f>
        <v>0</v>
      </c>
      <c r="N177" s="295">
        <f t="shared" ref="N177" si="589">M177</f>
        <v>0</v>
      </c>
      <c r="O177" s="295">
        <f t="shared" ref="O177" si="590">N177</f>
        <v>0</v>
      </c>
      <c r="P177" s="374">
        <f t="shared" ref="P177" si="591">O177</f>
        <v>0</v>
      </c>
      <c r="Q177" s="295">
        <f t="shared" ref="Q177" si="592">P177</f>
        <v>0</v>
      </c>
      <c r="R177" s="295">
        <f t="shared" ref="R177" si="593">Q177</f>
        <v>0</v>
      </c>
      <c r="S177" s="295">
        <f t="shared" ref="S177" si="594">R177</f>
        <v>0</v>
      </c>
      <c r="T177" s="295">
        <f t="shared" ref="T177" si="595">S177</f>
        <v>0</v>
      </c>
      <c r="U177" s="295">
        <f t="shared" ref="U177" si="596">T177</f>
        <v>0</v>
      </c>
      <c r="V177" s="295">
        <f t="shared" ref="V177" si="597">U177</f>
        <v>0</v>
      </c>
      <c r="W177" s="295">
        <f t="shared" ref="W177" si="598">V177</f>
        <v>0</v>
      </c>
      <c r="X177" s="295">
        <f t="shared" ref="X177" si="599">W177</f>
        <v>0</v>
      </c>
      <c r="Y177" s="295">
        <f t="shared" ref="Y177" si="600">X177</f>
        <v>0</v>
      </c>
      <c r="Z177" s="295">
        <f t="shared" ref="Z177" si="601">Y177</f>
        <v>0</v>
      </c>
      <c r="AA177" s="295">
        <f t="shared" ref="AA177" si="602">Z177</f>
        <v>0</v>
      </c>
      <c r="AB177" s="374">
        <f t="shared" ref="AB177" si="603">AA177</f>
        <v>0</v>
      </c>
      <c r="AC177" s="295">
        <f t="shared" ref="AC177" si="604">AB177</f>
        <v>0</v>
      </c>
      <c r="AD177" s="295">
        <f t="shared" ref="AD177" si="605">AC177</f>
        <v>0</v>
      </c>
      <c r="AE177" s="295">
        <f t="shared" ref="AE177" si="606">AD177</f>
        <v>0</v>
      </c>
      <c r="AF177" s="295">
        <f t="shared" ref="AF177" si="607">AE177</f>
        <v>0</v>
      </c>
      <c r="AG177" s="295">
        <f t="shared" ref="AG177" si="608">AF177</f>
        <v>0</v>
      </c>
      <c r="AH177" s="295">
        <f t="shared" ref="AH177" si="609">AG177</f>
        <v>0</v>
      </c>
      <c r="AI177" s="295">
        <f t="shared" ref="AI177" si="610">AH177</f>
        <v>0</v>
      </c>
      <c r="AJ177" s="295">
        <f t="shared" ref="AJ177" si="611">AI177</f>
        <v>0</v>
      </c>
      <c r="AK177" s="295">
        <f t="shared" ref="AK177" si="612">AJ177</f>
        <v>0</v>
      </c>
      <c r="AL177" s="295">
        <f t="shared" ref="AL177" si="613">AK177</f>
        <v>0</v>
      </c>
      <c r="AM177" s="295">
        <f t="shared" ref="AM177" si="614">AL177</f>
        <v>0</v>
      </c>
      <c r="AN177" s="374">
        <f t="shared" ref="AN177" si="615">AM177</f>
        <v>0</v>
      </c>
      <c r="AO177" s="295">
        <f t="shared" ref="AO177" si="616">AN177</f>
        <v>0</v>
      </c>
      <c r="AP177" s="295">
        <f t="shared" ref="AP177" si="617">AO177</f>
        <v>0</v>
      </c>
      <c r="AQ177" s="295">
        <f t="shared" ref="AQ177" si="618">AP177</f>
        <v>0</v>
      </c>
      <c r="AR177" s="295">
        <f t="shared" ref="AR177" si="619">AQ177</f>
        <v>0</v>
      </c>
      <c r="AS177" s="295">
        <f t="shared" ref="AS177" si="620">AR177</f>
        <v>0</v>
      </c>
      <c r="AT177" s="295">
        <f t="shared" ref="AT177" si="621">AS177</f>
        <v>0</v>
      </c>
      <c r="AU177" s="295">
        <f t="shared" ref="AU177" si="622">AT177</f>
        <v>0</v>
      </c>
      <c r="AV177" s="295">
        <f t="shared" ref="AV177" si="623">AU177</f>
        <v>0</v>
      </c>
      <c r="AW177" s="295">
        <f t="shared" ref="AW177" si="624">AV177</f>
        <v>0</v>
      </c>
      <c r="AX177" s="295">
        <f t="shared" ref="AX177" si="625">AW177</f>
        <v>0</v>
      </c>
      <c r="AY177" s="295">
        <f t="shared" ref="AY177" si="626">AX177</f>
        <v>0</v>
      </c>
      <c r="AZ177" s="374">
        <f t="shared" ref="AZ177" si="627">AY177</f>
        <v>0</v>
      </c>
      <c r="BA177" s="295">
        <f t="shared" ref="BA177" si="628">AZ177</f>
        <v>0</v>
      </c>
      <c r="BB177" s="295">
        <f t="shared" ref="BB177" si="629">BA177</f>
        <v>0</v>
      </c>
      <c r="BC177" s="295">
        <f t="shared" ref="BC177" si="630">BB177</f>
        <v>0</v>
      </c>
      <c r="BD177" s="295">
        <f t="shared" ref="BD177" si="631">BC177</f>
        <v>0</v>
      </c>
      <c r="BE177" s="295">
        <f t="shared" ref="BE177" si="632">BD177</f>
        <v>0</v>
      </c>
      <c r="BF177" s="295">
        <f t="shared" ref="BF177" si="633">BE177</f>
        <v>0</v>
      </c>
      <c r="BG177" s="295">
        <f t="shared" ref="BG177" si="634">BF177</f>
        <v>0</v>
      </c>
      <c r="BH177" s="295">
        <f t="shared" ref="BH177" si="635">BG177</f>
        <v>0</v>
      </c>
      <c r="BI177" s="295">
        <f t="shared" ref="BI177" si="636">BH177</f>
        <v>0</v>
      </c>
      <c r="BJ177" s="295">
        <f t="shared" ref="BJ177" si="637">BI177</f>
        <v>0</v>
      </c>
      <c r="BK177" s="295">
        <f t="shared" ref="BK177" si="638">BJ177</f>
        <v>0</v>
      </c>
      <c r="BL177" s="72"/>
      <c r="BM177" s="26"/>
      <c r="BN177" s="23"/>
      <c r="BO177" s="23"/>
      <c r="BP177" s="23"/>
      <c r="BQ177" s="23"/>
    </row>
    <row r="178" spans="1:69" ht="12.75" customHeight="1" outlineLevel="1" x14ac:dyDescent="0.25">
      <c r="A178" s="23"/>
      <c r="B178" s="226" t="s">
        <v>101</v>
      </c>
      <c r="C178" s="227">
        <f>C126</f>
        <v>0</v>
      </c>
      <c r="D178" s="405">
        <f>D126</f>
        <v>0</v>
      </c>
      <c r="E178" s="325">
        <f>E126</f>
        <v>0</v>
      </c>
      <c r="F178" s="325">
        <f>F126</f>
        <v>0</v>
      </c>
      <c r="G178" s="325">
        <v>0</v>
      </c>
      <c r="H178" s="325">
        <v>0</v>
      </c>
      <c r="I178" s="325">
        <f t="shared" ref="I178:AN178" si="639">I126</f>
        <v>0</v>
      </c>
      <c r="J178" s="325">
        <f t="shared" si="639"/>
        <v>0</v>
      </c>
      <c r="K178" s="325">
        <f t="shared" si="639"/>
        <v>0</v>
      </c>
      <c r="L178" s="325">
        <f t="shared" si="639"/>
        <v>0</v>
      </c>
      <c r="M178" s="325">
        <f t="shared" si="639"/>
        <v>0</v>
      </c>
      <c r="N178" s="325">
        <f t="shared" si="639"/>
        <v>0</v>
      </c>
      <c r="O178" s="325">
        <f t="shared" si="639"/>
        <v>0</v>
      </c>
      <c r="P178" s="405">
        <f t="shared" si="639"/>
        <v>0</v>
      </c>
      <c r="Q178" s="325">
        <f t="shared" si="639"/>
        <v>0</v>
      </c>
      <c r="R178" s="325">
        <f t="shared" si="639"/>
        <v>0</v>
      </c>
      <c r="S178" s="325">
        <f t="shared" si="639"/>
        <v>0</v>
      </c>
      <c r="T178" s="325">
        <f t="shared" si="639"/>
        <v>0</v>
      </c>
      <c r="U178" s="325">
        <f t="shared" si="639"/>
        <v>0</v>
      </c>
      <c r="V178" s="325">
        <f t="shared" si="639"/>
        <v>0</v>
      </c>
      <c r="W178" s="325">
        <f t="shared" si="639"/>
        <v>0</v>
      </c>
      <c r="X178" s="325">
        <f t="shared" si="639"/>
        <v>0</v>
      </c>
      <c r="Y178" s="325">
        <f t="shared" si="639"/>
        <v>0</v>
      </c>
      <c r="Z178" s="325">
        <f t="shared" si="639"/>
        <v>0</v>
      </c>
      <c r="AA178" s="325">
        <f t="shared" si="639"/>
        <v>0</v>
      </c>
      <c r="AB178" s="405">
        <f t="shared" si="639"/>
        <v>0</v>
      </c>
      <c r="AC178" s="325">
        <f t="shared" si="639"/>
        <v>0</v>
      </c>
      <c r="AD178" s="325">
        <f t="shared" si="639"/>
        <v>0</v>
      </c>
      <c r="AE178" s="325">
        <f t="shared" si="639"/>
        <v>0</v>
      </c>
      <c r="AF178" s="325">
        <f t="shared" si="639"/>
        <v>0</v>
      </c>
      <c r="AG178" s="325">
        <f t="shared" si="639"/>
        <v>0</v>
      </c>
      <c r="AH178" s="325">
        <f t="shared" si="639"/>
        <v>0</v>
      </c>
      <c r="AI178" s="325">
        <f t="shared" si="639"/>
        <v>0</v>
      </c>
      <c r="AJ178" s="325">
        <f t="shared" si="639"/>
        <v>0</v>
      </c>
      <c r="AK178" s="325">
        <f t="shared" si="639"/>
        <v>0</v>
      </c>
      <c r="AL178" s="325">
        <f t="shared" si="639"/>
        <v>0</v>
      </c>
      <c r="AM178" s="325">
        <f t="shared" si="639"/>
        <v>0</v>
      </c>
      <c r="AN178" s="405">
        <f t="shared" si="639"/>
        <v>0</v>
      </c>
      <c r="AO178" s="325">
        <f t="shared" ref="AO178:BK178" si="640">AO126</f>
        <v>0</v>
      </c>
      <c r="AP178" s="325">
        <f t="shared" si="640"/>
        <v>0</v>
      </c>
      <c r="AQ178" s="325">
        <f t="shared" si="640"/>
        <v>0</v>
      </c>
      <c r="AR178" s="325">
        <f t="shared" si="640"/>
        <v>0</v>
      </c>
      <c r="AS178" s="325">
        <f t="shared" si="640"/>
        <v>0</v>
      </c>
      <c r="AT178" s="325">
        <f t="shared" si="640"/>
        <v>0</v>
      </c>
      <c r="AU178" s="325">
        <f t="shared" si="640"/>
        <v>0</v>
      </c>
      <c r="AV178" s="325">
        <f t="shared" si="640"/>
        <v>0</v>
      </c>
      <c r="AW178" s="325">
        <f t="shared" si="640"/>
        <v>0</v>
      </c>
      <c r="AX178" s="325">
        <f t="shared" si="640"/>
        <v>0</v>
      </c>
      <c r="AY178" s="325">
        <f t="shared" si="640"/>
        <v>0</v>
      </c>
      <c r="AZ178" s="405">
        <f t="shared" si="640"/>
        <v>0</v>
      </c>
      <c r="BA178" s="325">
        <f t="shared" si="640"/>
        <v>0</v>
      </c>
      <c r="BB178" s="325">
        <f t="shared" si="640"/>
        <v>0</v>
      </c>
      <c r="BC178" s="325">
        <f t="shared" si="640"/>
        <v>0</v>
      </c>
      <c r="BD178" s="325">
        <f t="shared" si="640"/>
        <v>0</v>
      </c>
      <c r="BE178" s="325">
        <f t="shared" si="640"/>
        <v>0</v>
      </c>
      <c r="BF178" s="325">
        <f t="shared" si="640"/>
        <v>0</v>
      </c>
      <c r="BG178" s="325">
        <f t="shared" si="640"/>
        <v>0</v>
      </c>
      <c r="BH178" s="325">
        <f t="shared" si="640"/>
        <v>0</v>
      </c>
      <c r="BI178" s="325">
        <f t="shared" si="640"/>
        <v>0</v>
      </c>
      <c r="BJ178" s="325">
        <f t="shared" si="640"/>
        <v>0</v>
      </c>
      <c r="BK178" s="325">
        <f t="shared" si="640"/>
        <v>0</v>
      </c>
      <c r="BL178" s="72"/>
      <c r="BM178" s="26"/>
      <c r="BN178" s="23"/>
      <c r="BO178" s="23"/>
      <c r="BP178" s="23"/>
      <c r="BQ178" s="23"/>
    </row>
    <row r="179" spans="1:69" ht="12.75" customHeight="1" outlineLevel="1" x14ac:dyDescent="0.25">
      <c r="A179" s="23"/>
      <c r="B179" s="254"/>
      <c r="C179" s="154"/>
      <c r="D179" s="405"/>
      <c r="E179" s="325"/>
      <c r="F179" s="325"/>
      <c r="G179" s="325"/>
      <c r="H179" s="325"/>
      <c r="I179" s="325"/>
      <c r="J179" s="325"/>
      <c r="K179" s="325"/>
      <c r="L179" s="325"/>
      <c r="M179" s="325"/>
      <c r="N179" s="325"/>
      <c r="O179" s="325"/>
      <c r="P179" s="405"/>
      <c r="Q179" s="325"/>
      <c r="R179" s="325"/>
      <c r="S179" s="325"/>
      <c r="T179" s="325"/>
      <c r="U179" s="325"/>
      <c r="V179" s="325"/>
      <c r="W179" s="325"/>
      <c r="X179" s="325"/>
      <c r="Y179" s="325"/>
      <c r="Z179" s="325"/>
      <c r="AA179" s="325"/>
      <c r="AB179" s="405"/>
      <c r="AC179" s="325"/>
      <c r="AD179" s="325"/>
      <c r="AE179" s="325"/>
      <c r="AF179" s="325"/>
      <c r="AG179" s="325"/>
      <c r="AH179" s="325"/>
      <c r="AI179" s="325"/>
      <c r="AJ179" s="325"/>
      <c r="AK179" s="325"/>
      <c r="AL179" s="325"/>
      <c r="AM179" s="325"/>
      <c r="AN179" s="405"/>
      <c r="AO179" s="325"/>
      <c r="AP179" s="325"/>
      <c r="AQ179" s="325"/>
      <c r="AR179" s="325"/>
      <c r="AS179" s="325"/>
      <c r="AT179" s="325"/>
      <c r="AU179" s="325"/>
      <c r="AV179" s="325"/>
      <c r="AW179" s="325"/>
      <c r="AX179" s="325"/>
      <c r="AY179" s="325"/>
      <c r="AZ179" s="405"/>
      <c r="BA179" s="325"/>
      <c r="BB179" s="325"/>
      <c r="BC179" s="325"/>
      <c r="BD179" s="325"/>
      <c r="BE179" s="325"/>
      <c r="BF179" s="325"/>
      <c r="BG179" s="325"/>
      <c r="BH179" s="325"/>
      <c r="BI179" s="325"/>
      <c r="BJ179" s="325"/>
      <c r="BK179" s="325"/>
      <c r="BL179" s="25">
        <f>P179</f>
        <v>0</v>
      </c>
      <c r="BM179" s="53">
        <f>AB179</f>
        <v>0</v>
      </c>
      <c r="BN179" s="22">
        <f>AS179</f>
        <v>0</v>
      </c>
      <c r="BO179" s="23"/>
      <c r="BP179" s="23"/>
      <c r="BQ179" s="23"/>
    </row>
    <row r="180" spans="1:69" ht="12.75" customHeight="1" outlineLevel="1" x14ac:dyDescent="0.25">
      <c r="A180" s="23"/>
      <c r="B180" s="254" t="s">
        <v>102</v>
      </c>
      <c r="C180" s="229">
        <f t="shared" ref="C180:E180" si="641">SUM(C181:C182)</f>
        <v>0</v>
      </c>
      <c r="D180" s="406">
        <f>SUM(D181:D182)</f>
        <v>177000</v>
      </c>
      <c r="E180" s="350">
        <f t="shared" ca="1" si="641"/>
        <v>377000</v>
      </c>
      <c r="F180" s="350">
        <f t="shared" ref="F180" ca="1" si="642">SUM(F181:F182)</f>
        <v>40577000</v>
      </c>
      <c r="G180" s="350">
        <f t="shared" ref="G180" ca="1" si="643">SUM(G181:G182)</f>
        <v>40077000</v>
      </c>
      <c r="H180" s="350">
        <f t="shared" ref="H180:BK180" ca="1" si="644">SUM(H181:H182)</f>
        <v>40098000</v>
      </c>
      <c r="I180" s="350">
        <f t="shared" ca="1" si="644"/>
        <v>40231798</v>
      </c>
      <c r="J180" s="350">
        <f t="shared" ca="1" si="644"/>
        <v>40231798</v>
      </c>
      <c r="K180" s="350">
        <f t="shared" ca="1" si="644"/>
        <v>40273798</v>
      </c>
      <c r="L180" s="350">
        <f t="shared" ca="1" si="644"/>
        <v>40456596</v>
      </c>
      <c r="M180" s="350">
        <f t="shared" ca="1" si="644"/>
        <v>40554995</v>
      </c>
      <c r="N180" s="350">
        <f t="shared" ca="1" si="644"/>
        <v>40611394</v>
      </c>
      <c r="O180" s="350">
        <f t="shared" ca="1" si="644"/>
        <v>40653394</v>
      </c>
      <c r="P180" s="406">
        <f t="shared" ca="1" si="644"/>
        <v>46279793</v>
      </c>
      <c r="Q180" s="350">
        <f t="shared" ca="1" si="644"/>
        <v>46279793</v>
      </c>
      <c r="R180" s="350">
        <f t="shared" ca="1" si="644"/>
        <v>46336192</v>
      </c>
      <c r="S180" s="350">
        <f t="shared" ca="1" si="644"/>
        <v>46428703</v>
      </c>
      <c r="T180" s="350">
        <f t="shared" ca="1" si="644"/>
        <v>90991991.5</v>
      </c>
      <c r="U180" s="350">
        <f t="shared" ca="1" si="644"/>
        <v>91093091.5</v>
      </c>
      <c r="V180" s="350">
        <f t="shared" ca="1" si="644"/>
        <v>91096316.5</v>
      </c>
      <c r="W180" s="350">
        <f t="shared" ca="1" si="644"/>
        <v>90934591</v>
      </c>
      <c r="X180" s="350">
        <f t="shared" ca="1" si="644"/>
        <v>91260805</v>
      </c>
      <c r="Y180" s="350">
        <f t="shared" ca="1" si="644"/>
        <v>91300255</v>
      </c>
      <c r="Z180" s="350">
        <f t="shared" ca="1" si="644"/>
        <v>141339705</v>
      </c>
      <c r="AA180" s="350">
        <f t="shared" ca="1" si="644"/>
        <v>141472905</v>
      </c>
      <c r="AB180" s="406">
        <f t="shared" ca="1" si="644"/>
        <v>141179990</v>
      </c>
      <c r="AC180" s="350">
        <f t="shared" ca="1" si="644"/>
        <v>141670025</v>
      </c>
      <c r="AD180" s="350">
        <f t="shared" ca="1" si="644"/>
        <v>141179990</v>
      </c>
      <c r="AE180" s="350">
        <f t="shared" ca="1" si="644"/>
        <v>166263990</v>
      </c>
      <c r="AF180" s="350">
        <f t="shared" ca="1" si="644"/>
        <v>166376788</v>
      </c>
      <c r="AG180" s="350">
        <f t="shared" ca="1" si="644"/>
        <v>166733477</v>
      </c>
      <c r="AH180" s="350">
        <f t="shared" ca="1" si="644"/>
        <v>166825327</v>
      </c>
      <c r="AI180" s="350">
        <f t="shared" ca="1" si="644"/>
        <v>166886804</v>
      </c>
      <c r="AJ180" s="350">
        <f t="shared" ca="1" si="644"/>
        <v>167047604</v>
      </c>
      <c r="AK180" s="350">
        <f t="shared" ca="1" si="644"/>
        <v>167161217.5</v>
      </c>
      <c r="AL180" s="350">
        <f t="shared" ca="1" si="644"/>
        <v>167286767.5</v>
      </c>
      <c r="AM180" s="350">
        <f t="shared" ca="1" si="644"/>
        <v>166643985</v>
      </c>
      <c r="AN180" s="406">
        <f t="shared" ca="1" si="644"/>
        <v>167792765</v>
      </c>
      <c r="AO180" s="350">
        <f t="shared" ca="1" si="644"/>
        <v>167896602.5</v>
      </c>
      <c r="AP180" s="350">
        <f t="shared" ca="1" si="644"/>
        <v>168039541</v>
      </c>
      <c r="AQ180" s="350">
        <f t="shared" ca="1" si="644"/>
        <v>168190516</v>
      </c>
      <c r="AR180" s="350">
        <f t="shared" ca="1" si="644"/>
        <v>168352103.5</v>
      </c>
      <c r="AS180" s="350">
        <f t="shared" ca="1" si="644"/>
        <v>168624518</v>
      </c>
      <c r="AT180" s="350">
        <f t="shared" ca="1" si="644"/>
        <v>168868268</v>
      </c>
      <c r="AU180" s="350">
        <f t="shared" ca="1" si="644"/>
        <v>168904418</v>
      </c>
      <c r="AV180" s="350">
        <f t="shared" ca="1" si="644"/>
        <v>169118895</v>
      </c>
      <c r="AW180" s="350">
        <f t="shared" ca="1" si="644"/>
        <v>169224645</v>
      </c>
      <c r="AX180" s="350">
        <f t="shared" ca="1" si="644"/>
        <v>169359457.5</v>
      </c>
      <c r="AY180" s="350">
        <f t="shared" ca="1" si="644"/>
        <v>169447770</v>
      </c>
      <c r="AZ180" s="406">
        <f t="shared" ca="1" si="644"/>
        <v>169624470</v>
      </c>
      <c r="BA180" s="350">
        <f t="shared" ca="1" si="644"/>
        <v>169798845</v>
      </c>
      <c r="BB180" s="350">
        <f t="shared" ca="1" si="644"/>
        <v>169986847</v>
      </c>
      <c r="BC180" s="350">
        <f t="shared" ca="1" si="644"/>
        <v>170125897</v>
      </c>
      <c r="BD180" s="350">
        <f t="shared" ca="1" si="644"/>
        <v>170264947</v>
      </c>
      <c r="BE180" s="350">
        <f t="shared" ca="1" si="644"/>
        <v>170403997</v>
      </c>
      <c r="BF180" s="350">
        <f t="shared" ca="1" si="644"/>
        <v>170526547</v>
      </c>
      <c r="BG180" s="350">
        <f t="shared" ca="1" si="644"/>
        <v>170618410.5</v>
      </c>
      <c r="BH180" s="350">
        <f t="shared" ca="1" si="644"/>
        <v>170855635.5</v>
      </c>
      <c r="BI180" s="350">
        <f t="shared" ca="1" si="644"/>
        <v>171106487.5</v>
      </c>
      <c r="BJ180" s="350">
        <f t="shared" ca="1" si="644"/>
        <v>171076712.5</v>
      </c>
      <c r="BK180" s="350">
        <f t="shared" ca="1" si="644"/>
        <v>171294437.5</v>
      </c>
      <c r="BL180" s="72"/>
      <c r="BM180" s="230"/>
      <c r="BN180" s="231"/>
      <c r="BO180" s="231"/>
      <c r="BP180" s="231"/>
      <c r="BQ180" s="231"/>
    </row>
    <row r="181" spans="1:69" ht="12.75" customHeight="1" outlineLevel="1" x14ac:dyDescent="0.25">
      <c r="A181" s="23"/>
      <c r="B181" s="226" t="s">
        <v>103</v>
      </c>
      <c r="C181" s="108">
        <f>C101+C114</f>
        <v>0</v>
      </c>
      <c r="D181" s="374">
        <f t="shared" ref="D181:AI181" si="645">D114+D110+D104+D101</f>
        <v>100000</v>
      </c>
      <c r="E181" s="295">
        <f t="shared" si="645"/>
        <v>300000</v>
      </c>
      <c r="F181" s="295">
        <f t="shared" si="645"/>
        <v>40500000</v>
      </c>
      <c r="G181" s="295">
        <f t="shared" si="645"/>
        <v>40000000</v>
      </c>
      <c r="H181" s="295">
        <f t="shared" si="645"/>
        <v>40000000</v>
      </c>
      <c r="I181" s="295">
        <f t="shared" si="645"/>
        <v>40000000</v>
      </c>
      <c r="J181" s="295">
        <f t="shared" si="645"/>
        <v>40000000</v>
      </c>
      <c r="K181" s="295">
        <f t="shared" si="645"/>
        <v>40000000</v>
      </c>
      <c r="L181" s="295">
        <f t="shared" si="645"/>
        <v>40000000</v>
      </c>
      <c r="M181" s="295">
        <f t="shared" si="645"/>
        <v>40000000</v>
      </c>
      <c r="N181" s="295">
        <f t="shared" si="645"/>
        <v>40000000</v>
      </c>
      <c r="O181" s="295">
        <f t="shared" si="645"/>
        <v>40000000</v>
      </c>
      <c r="P181" s="374">
        <f t="shared" si="645"/>
        <v>45500000</v>
      </c>
      <c r="Q181" s="295">
        <f t="shared" si="645"/>
        <v>45500000</v>
      </c>
      <c r="R181" s="295">
        <f t="shared" si="645"/>
        <v>45500000</v>
      </c>
      <c r="S181" s="295">
        <f t="shared" si="645"/>
        <v>45500000</v>
      </c>
      <c r="T181" s="295">
        <f t="shared" si="645"/>
        <v>90000000</v>
      </c>
      <c r="U181" s="295">
        <f t="shared" si="645"/>
        <v>90000000</v>
      </c>
      <c r="V181" s="295">
        <f t="shared" si="645"/>
        <v>90000000</v>
      </c>
      <c r="W181" s="295">
        <f t="shared" si="645"/>
        <v>90000000</v>
      </c>
      <c r="X181" s="295">
        <f t="shared" si="645"/>
        <v>90000000</v>
      </c>
      <c r="Y181" s="295">
        <f t="shared" si="645"/>
        <v>90000000</v>
      </c>
      <c r="Z181" s="295">
        <f t="shared" si="645"/>
        <v>140000000</v>
      </c>
      <c r="AA181" s="295">
        <f t="shared" si="645"/>
        <v>140000000</v>
      </c>
      <c r="AB181" s="374">
        <f t="shared" si="645"/>
        <v>140000000</v>
      </c>
      <c r="AC181" s="295">
        <f t="shared" si="645"/>
        <v>140000000</v>
      </c>
      <c r="AD181" s="295">
        <f t="shared" si="645"/>
        <v>140000000</v>
      </c>
      <c r="AE181" s="295">
        <f t="shared" si="645"/>
        <v>165000000</v>
      </c>
      <c r="AF181" s="295">
        <f t="shared" si="645"/>
        <v>165000000</v>
      </c>
      <c r="AG181" s="295">
        <f t="shared" si="645"/>
        <v>165000000</v>
      </c>
      <c r="AH181" s="295">
        <f t="shared" si="645"/>
        <v>165000000</v>
      </c>
      <c r="AI181" s="295">
        <f t="shared" si="645"/>
        <v>165000000</v>
      </c>
      <c r="AJ181" s="295">
        <f t="shared" ref="AJ181:BK181" si="646">AJ114+AJ110+AJ104+AJ101</f>
        <v>165000000</v>
      </c>
      <c r="AK181" s="295">
        <f t="shared" si="646"/>
        <v>165000000</v>
      </c>
      <c r="AL181" s="295">
        <f t="shared" si="646"/>
        <v>165000000</v>
      </c>
      <c r="AM181" s="295">
        <f t="shared" si="646"/>
        <v>165000000</v>
      </c>
      <c r="AN181" s="374">
        <f t="shared" si="646"/>
        <v>165000000</v>
      </c>
      <c r="AO181" s="295">
        <f t="shared" si="646"/>
        <v>165000000</v>
      </c>
      <c r="AP181" s="295">
        <f t="shared" si="646"/>
        <v>165000000</v>
      </c>
      <c r="AQ181" s="295">
        <f t="shared" si="646"/>
        <v>165000000</v>
      </c>
      <c r="AR181" s="295">
        <f t="shared" si="646"/>
        <v>165000000</v>
      </c>
      <c r="AS181" s="295">
        <f t="shared" si="646"/>
        <v>165000000</v>
      </c>
      <c r="AT181" s="295">
        <f t="shared" si="646"/>
        <v>165000000</v>
      </c>
      <c r="AU181" s="295">
        <f t="shared" si="646"/>
        <v>165000000</v>
      </c>
      <c r="AV181" s="295">
        <f t="shared" si="646"/>
        <v>165000000</v>
      </c>
      <c r="AW181" s="295">
        <f t="shared" si="646"/>
        <v>165000000</v>
      </c>
      <c r="AX181" s="295">
        <f t="shared" si="646"/>
        <v>165000000</v>
      </c>
      <c r="AY181" s="295">
        <f t="shared" si="646"/>
        <v>165000000</v>
      </c>
      <c r="AZ181" s="374">
        <f t="shared" si="646"/>
        <v>165000000</v>
      </c>
      <c r="BA181" s="295">
        <f t="shared" si="646"/>
        <v>165000000</v>
      </c>
      <c r="BB181" s="295">
        <f t="shared" si="646"/>
        <v>165000000</v>
      </c>
      <c r="BC181" s="295">
        <f t="shared" si="646"/>
        <v>165000000</v>
      </c>
      <c r="BD181" s="295">
        <f t="shared" si="646"/>
        <v>165000000</v>
      </c>
      <c r="BE181" s="295">
        <f t="shared" si="646"/>
        <v>165000000</v>
      </c>
      <c r="BF181" s="295">
        <f t="shared" si="646"/>
        <v>165000000</v>
      </c>
      <c r="BG181" s="295">
        <f t="shared" si="646"/>
        <v>165000000</v>
      </c>
      <c r="BH181" s="295">
        <f t="shared" si="646"/>
        <v>165000000</v>
      </c>
      <c r="BI181" s="295">
        <f t="shared" si="646"/>
        <v>165000000</v>
      </c>
      <c r="BJ181" s="295">
        <f t="shared" si="646"/>
        <v>165000000</v>
      </c>
      <c r="BK181" s="295">
        <f t="shared" si="646"/>
        <v>165000000</v>
      </c>
      <c r="BL181" s="72"/>
      <c r="BM181" s="230"/>
      <c r="BN181" s="231"/>
      <c r="BO181" s="231"/>
      <c r="BP181" s="231"/>
      <c r="BQ181" s="231"/>
    </row>
    <row r="182" spans="1:69" ht="12.75" customHeight="1" outlineLevel="1" x14ac:dyDescent="0.25">
      <c r="A182" s="23"/>
      <c r="B182" s="226" t="s">
        <v>104</v>
      </c>
      <c r="C182" s="127">
        <v>0</v>
      </c>
      <c r="D182" s="374">
        <f>D151+D79</f>
        <v>77000</v>
      </c>
      <c r="E182" s="295">
        <f ca="1">E151+E79</f>
        <v>77000</v>
      </c>
      <c r="F182" s="295">
        <f ca="1">F151+F79</f>
        <v>77000</v>
      </c>
      <c r="G182" s="295">
        <f ca="1">G151</f>
        <v>77000</v>
      </c>
      <c r="H182" s="295">
        <f ca="1">H151+H79</f>
        <v>98000</v>
      </c>
      <c r="I182" s="295">
        <f t="shared" ref="I182:AM182" ca="1" si="647">I151+I79</f>
        <v>231798</v>
      </c>
      <c r="J182" s="295">
        <f t="shared" ca="1" si="647"/>
        <v>231798</v>
      </c>
      <c r="K182" s="295">
        <f t="shared" ca="1" si="647"/>
        <v>273798</v>
      </c>
      <c r="L182" s="295">
        <f t="shared" ca="1" si="647"/>
        <v>456596</v>
      </c>
      <c r="M182" s="295">
        <f t="shared" ca="1" si="647"/>
        <v>554995</v>
      </c>
      <c r="N182" s="295">
        <f t="shared" ca="1" si="647"/>
        <v>611394</v>
      </c>
      <c r="O182" s="295">
        <f t="shared" ca="1" si="647"/>
        <v>653394</v>
      </c>
      <c r="P182" s="374">
        <f t="shared" ca="1" si="647"/>
        <v>779793</v>
      </c>
      <c r="Q182" s="295">
        <f t="shared" ca="1" si="647"/>
        <v>779793</v>
      </c>
      <c r="R182" s="295">
        <f t="shared" ca="1" si="647"/>
        <v>836192</v>
      </c>
      <c r="S182" s="295">
        <f t="shared" ca="1" si="647"/>
        <v>928703</v>
      </c>
      <c r="T182" s="295">
        <f t="shared" ca="1" si="647"/>
        <v>991991.5</v>
      </c>
      <c r="U182" s="295">
        <f t="shared" ca="1" si="647"/>
        <v>1093091.5</v>
      </c>
      <c r="V182" s="295">
        <f t="shared" ca="1" si="647"/>
        <v>1096316.5</v>
      </c>
      <c r="W182" s="295">
        <f t="shared" ca="1" si="647"/>
        <v>934591</v>
      </c>
      <c r="X182" s="295">
        <f t="shared" ca="1" si="647"/>
        <v>1260805</v>
      </c>
      <c r="Y182" s="295">
        <f t="shared" ca="1" si="647"/>
        <v>1300255</v>
      </c>
      <c r="Z182" s="295">
        <f t="shared" ca="1" si="647"/>
        <v>1339705</v>
      </c>
      <c r="AA182" s="295">
        <f t="shared" ca="1" si="647"/>
        <v>1472905</v>
      </c>
      <c r="AB182" s="374">
        <f t="shared" ca="1" si="647"/>
        <v>1179990</v>
      </c>
      <c r="AC182" s="295">
        <f t="shared" ca="1" si="647"/>
        <v>1670025</v>
      </c>
      <c r="AD182" s="295">
        <f t="shared" ca="1" si="647"/>
        <v>1179990</v>
      </c>
      <c r="AE182" s="295">
        <f t="shared" ca="1" si="647"/>
        <v>1263990</v>
      </c>
      <c r="AF182" s="295">
        <f t="shared" ca="1" si="647"/>
        <v>1376788</v>
      </c>
      <c r="AG182" s="295">
        <f t="shared" ca="1" si="647"/>
        <v>1733477</v>
      </c>
      <c r="AH182" s="295">
        <f t="shared" ca="1" si="647"/>
        <v>1825327.0000000002</v>
      </c>
      <c r="AI182" s="295">
        <f t="shared" ca="1" si="647"/>
        <v>1886804.0000000002</v>
      </c>
      <c r="AJ182" s="295">
        <f t="shared" ca="1" si="647"/>
        <v>2047604.0000000002</v>
      </c>
      <c r="AK182" s="295">
        <f t="shared" ca="1" si="647"/>
        <v>2161217.5000000005</v>
      </c>
      <c r="AL182" s="295">
        <f t="shared" ca="1" si="647"/>
        <v>2286767.5000000005</v>
      </c>
      <c r="AM182" s="295">
        <f t="shared" ca="1" si="647"/>
        <v>1643985</v>
      </c>
      <c r="AN182" s="374">
        <f t="shared" ref="AN182:BK182" ca="1" si="648">AN151+AN79</f>
        <v>2792765</v>
      </c>
      <c r="AO182" s="295">
        <f t="shared" ca="1" si="648"/>
        <v>2896602.5</v>
      </c>
      <c r="AP182" s="295">
        <f t="shared" ca="1" si="648"/>
        <v>3039541</v>
      </c>
      <c r="AQ182" s="295">
        <f t="shared" ca="1" si="648"/>
        <v>3190516</v>
      </c>
      <c r="AR182" s="295">
        <f t="shared" ca="1" si="648"/>
        <v>3352103.5</v>
      </c>
      <c r="AS182" s="295">
        <f t="shared" ca="1" si="648"/>
        <v>3624518</v>
      </c>
      <c r="AT182" s="295">
        <f t="shared" ca="1" si="648"/>
        <v>3868268</v>
      </c>
      <c r="AU182" s="295">
        <f t="shared" ca="1" si="648"/>
        <v>3904418</v>
      </c>
      <c r="AV182" s="295">
        <f t="shared" ca="1" si="648"/>
        <v>4118895</v>
      </c>
      <c r="AW182" s="295">
        <f t="shared" ca="1" si="648"/>
        <v>4224645</v>
      </c>
      <c r="AX182" s="295">
        <f t="shared" ca="1" si="648"/>
        <v>4359457.5</v>
      </c>
      <c r="AY182" s="295">
        <f t="shared" ca="1" si="648"/>
        <v>4447770</v>
      </c>
      <c r="AZ182" s="374">
        <f t="shared" ca="1" si="648"/>
        <v>4624470</v>
      </c>
      <c r="BA182" s="295">
        <f t="shared" ca="1" si="648"/>
        <v>4798845</v>
      </c>
      <c r="BB182" s="295">
        <f t="shared" ca="1" si="648"/>
        <v>4986847</v>
      </c>
      <c r="BC182" s="295">
        <f t="shared" ca="1" si="648"/>
        <v>5125897</v>
      </c>
      <c r="BD182" s="295">
        <f t="shared" ca="1" si="648"/>
        <v>5264947</v>
      </c>
      <c r="BE182" s="295">
        <f t="shared" ca="1" si="648"/>
        <v>5403997</v>
      </c>
      <c r="BF182" s="295">
        <f t="shared" ca="1" si="648"/>
        <v>5526547</v>
      </c>
      <c r="BG182" s="295">
        <f t="shared" ca="1" si="648"/>
        <v>5618410.5</v>
      </c>
      <c r="BH182" s="295">
        <f t="shared" ca="1" si="648"/>
        <v>5855635.4999999981</v>
      </c>
      <c r="BI182" s="295">
        <f t="shared" ca="1" si="648"/>
        <v>6106487.4999999981</v>
      </c>
      <c r="BJ182" s="295">
        <f t="shared" ca="1" si="648"/>
        <v>6076712.4999999981</v>
      </c>
      <c r="BK182" s="295">
        <f t="shared" ca="1" si="648"/>
        <v>6294437.4999999981</v>
      </c>
      <c r="BL182" s="72"/>
      <c r="BM182" s="230"/>
      <c r="BN182" s="231"/>
      <c r="BO182" s="231"/>
      <c r="BP182" s="231"/>
      <c r="BQ182" s="231"/>
    </row>
    <row r="183" spans="1:69" ht="12.75" customHeight="1" outlineLevel="1" x14ac:dyDescent="0.25">
      <c r="A183" s="23"/>
      <c r="B183" s="126"/>
      <c r="C183" s="5"/>
      <c r="D183" s="387"/>
      <c r="E183" s="304"/>
      <c r="F183" s="304"/>
      <c r="G183" s="304"/>
      <c r="H183" s="304"/>
      <c r="I183" s="304"/>
      <c r="J183" s="304"/>
      <c r="K183" s="304"/>
      <c r="L183" s="304"/>
      <c r="M183" s="304"/>
      <c r="N183" s="304"/>
      <c r="O183" s="304"/>
      <c r="P183" s="387"/>
      <c r="Q183" s="304"/>
      <c r="R183" s="304"/>
      <c r="S183" s="304"/>
      <c r="T183" s="304"/>
      <c r="U183" s="304"/>
      <c r="V183" s="304"/>
      <c r="W183" s="304"/>
      <c r="X183" s="304"/>
      <c r="Y183" s="304"/>
      <c r="Z183" s="304"/>
      <c r="AA183" s="304"/>
      <c r="AB183" s="387"/>
      <c r="AC183" s="304"/>
      <c r="AD183" s="304"/>
      <c r="AE183" s="304"/>
      <c r="AF183" s="304"/>
      <c r="AG183" s="304"/>
      <c r="AH183" s="304"/>
      <c r="AI183" s="304"/>
      <c r="AJ183" s="304"/>
      <c r="AK183" s="304"/>
      <c r="AL183" s="304"/>
      <c r="AM183" s="304"/>
      <c r="AN183" s="387"/>
      <c r="AO183" s="304"/>
      <c r="AP183" s="304"/>
      <c r="AQ183" s="304"/>
      <c r="AR183" s="304"/>
      <c r="AS183" s="304"/>
      <c r="AT183" s="304"/>
      <c r="AU183" s="304"/>
      <c r="AV183" s="304"/>
      <c r="AW183" s="304"/>
      <c r="AX183" s="304"/>
      <c r="AY183" s="304"/>
      <c r="AZ183" s="387"/>
      <c r="BA183" s="304"/>
      <c r="BB183" s="304"/>
      <c r="BC183" s="304"/>
      <c r="BD183" s="304"/>
      <c r="BE183" s="304"/>
      <c r="BF183" s="304"/>
      <c r="BG183" s="304"/>
      <c r="BH183" s="304"/>
      <c r="BI183" s="304"/>
      <c r="BJ183" s="304"/>
      <c r="BK183" s="97"/>
      <c r="BL183" s="25"/>
      <c r="BM183" s="26"/>
      <c r="BN183" s="23"/>
      <c r="BO183" s="23"/>
      <c r="BP183" s="23"/>
      <c r="BQ183" s="23"/>
    </row>
    <row r="184" spans="1:69" ht="12.75" customHeight="1" x14ac:dyDescent="0.25">
      <c r="A184" s="213"/>
      <c r="B184" s="265" t="s">
        <v>105</v>
      </c>
      <c r="C184" s="232">
        <f>C5/((BK175+D175)/2)</f>
        <v>2.0012424985312149</v>
      </c>
      <c r="D184" s="407"/>
      <c r="E184" s="351"/>
      <c r="F184" s="351"/>
      <c r="G184" s="351"/>
      <c r="H184" s="351"/>
      <c r="I184" s="351"/>
      <c r="J184" s="351"/>
      <c r="K184" s="351"/>
      <c r="L184" s="351"/>
      <c r="M184" s="351"/>
      <c r="N184" s="351"/>
      <c r="O184" s="351"/>
      <c r="P184" s="407"/>
      <c r="Q184" s="351"/>
      <c r="R184" s="351"/>
      <c r="S184" s="351"/>
      <c r="T184" s="351"/>
      <c r="U184" s="351"/>
      <c r="V184" s="351"/>
      <c r="W184" s="351"/>
      <c r="X184" s="351"/>
      <c r="Y184" s="351"/>
      <c r="Z184" s="351"/>
      <c r="AA184" s="351"/>
      <c r="AB184" s="407"/>
      <c r="AC184" s="351"/>
      <c r="AD184" s="351"/>
      <c r="AE184" s="351"/>
      <c r="AF184" s="351"/>
      <c r="AG184" s="351"/>
      <c r="AH184" s="351"/>
      <c r="AI184" s="351"/>
      <c r="AJ184" s="351"/>
      <c r="AK184" s="351"/>
      <c r="AL184" s="351"/>
      <c r="AM184" s="351"/>
      <c r="AN184" s="407"/>
      <c r="AO184" s="351"/>
      <c r="AP184" s="351"/>
      <c r="AQ184" s="351"/>
      <c r="AR184" s="351"/>
      <c r="AS184" s="351"/>
      <c r="AT184" s="351"/>
      <c r="AU184" s="351"/>
      <c r="AV184" s="351"/>
      <c r="AW184" s="351"/>
      <c r="AX184" s="351"/>
      <c r="AY184" s="351"/>
      <c r="AZ184" s="407"/>
      <c r="BA184" s="351"/>
      <c r="BB184" s="351"/>
      <c r="BC184" s="351"/>
      <c r="BD184" s="351"/>
      <c r="BE184" s="351"/>
      <c r="BF184" s="351"/>
      <c r="BG184" s="351"/>
      <c r="BH184" s="351"/>
      <c r="BI184" s="351"/>
      <c r="BJ184" s="351"/>
      <c r="BK184" s="233"/>
      <c r="BL184" s="234"/>
      <c r="BM184" s="235"/>
      <c r="BN184" s="213"/>
      <c r="BO184" s="213"/>
      <c r="BP184" s="213"/>
      <c r="BQ184" s="213"/>
    </row>
    <row r="185" spans="1:69" ht="12.75" customHeight="1" x14ac:dyDescent="0.25">
      <c r="A185" s="213"/>
      <c r="B185" s="250" t="s">
        <v>106</v>
      </c>
      <c r="C185" s="197"/>
      <c r="D185" s="376"/>
      <c r="E185" s="321" t="str">
        <f>IFERROR((-(E38+E48)/#REF!),"-")</f>
        <v>-</v>
      </c>
      <c r="F185" s="321" t="str">
        <f>IFERROR((-(F38+F48)/#REF!),"-")</f>
        <v>-</v>
      </c>
      <c r="G185" s="321" t="str">
        <f>IFERROR((-(G38+G48)/#REF!),"-")</f>
        <v>-</v>
      </c>
      <c r="H185" s="321" t="str">
        <f>IFERROR((-(H38+H48)/#REF!),"-")</f>
        <v>-</v>
      </c>
      <c r="I185" s="321" t="str">
        <f>IFERROR((-(I38+I48)/#REF!),"-")</f>
        <v>-</v>
      </c>
      <c r="J185" s="321" t="str">
        <f>IFERROR((-(J38+J48)/#REF!),"-")</f>
        <v>-</v>
      </c>
      <c r="K185" s="321" t="str">
        <f>IFERROR((-(K38+K48)/#REF!),"-")</f>
        <v>-</v>
      </c>
      <c r="L185" s="321" t="str">
        <f>IFERROR((-(L38+L48)/#REF!),"-")</f>
        <v>-</v>
      </c>
      <c r="M185" s="321" t="str">
        <f>IFERROR((-(M38+M48)/#REF!),"-")</f>
        <v>-</v>
      </c>
      <c r="N185" s="321" t="str">
        <f>IFERROR((-(N38+N48)/#REF!),"-")</f>
        <v>-</v>
      </c>
      <c r="O185" s="321" t="str">
        <f>IFERROR((-(O38+O48)/#REF!),"-")</f>
        <v>-</v>
      </c>
      <c r="P185" s="376" t="str">
        <f>IFERROR((-(P38+P48)/#REF!),"-")</f>
        <v>-</v>
      </c>
      <c r="Q185" s="321" t="str">
        <f>IFERROR((-(Q38+Q48)/#REF!),"-")</f>
        <v>-</v>
      </c>
      <c r="R185" s="321" t="str">
        <f>IFERROR((-(R38+R48)/#REF!),"-")</f>
        <v>-</v>
      </c>
      <c r="S185" s="321" t="str">
        <f>IFERROR((-(S38+S48)/#REF!),"-")</f>
        <v>-</v>
      </c>
      <c r="T185" s="321" t="str">
        <f>IFERROR((-(T38+T48)/#REF!),"-")</f>
        <v>-</v>
      </c>
      <c r="U185" s="321" t="str">
        <f>IFERROR((-(U38+U48)/#REF!),"-")</f>
        <v>-</v>
      </c>
      <c r="V185" s="321" t="str">
        <f>IFERROR((-(V38+V48)/#REF!),"-")</f>
        <v>-</v>
      </c>
      <c r="W185" s="321" t="str">
        <f>IFERROR((-(W38+W48)/#REF!),"-")</f>
        <v>-</v>
      </c>
      <c r="X185" s="321" t="str">
        <f>IFERROR((-(X38+X48)/#REF!),"-")</f>
        <v>-</v>
      </c>
      <c r="Y185" s="321" t="str">
        <f>IFERROR((-(Y38+Y48)/#REF!),"-")</f>
        <v>-</v>
      </c>
      <c r="Z185" s="321" t="str">
        <f>IFERROR((-(Z38+Z48)/#REF!),"-")</f>
        <v>-</v>
      </c>
      <c r="AA185" s="321" t="str">
        <f>IFERROR((-(AA38+AA48)/#REF!),"-")</f>
        <v>-</v>
      </c>
      <c r="AB185" s="376" t="str">
        <f>IFERROR((-(AB38+AB48)/#REF!),"-")</f>
        <v>-</v>
      </c>
      <c r="AC185" s="321" t="str">
        <f>IFERROR((-(AC38+AC48)/#REF!),"-")</f>
        <v>-</v>
      </c>
      <c r="AD185" s="321" t="str">
        <f>IFERROR((-(AD38+AD48)/#REF!),"-")</f>
        <v>-</v>
      </c>
      <c r="AE185" s="321" t="str">
        <f>IFERROR((-(AE38+AE48)/#REF!),"-")</f>
        <v>-</v>
      </c>
      <c r="AF185" s="321" t="str">
        <f>IFERROR((-(AF38+AF48)/#REF!),"-")</f>
        <v>-</v>
      </c>
      <c r="AG185" s="321" t="str">
        <f>IFERROR((-(AG38+AG48)/#REF!),"-")</f>
        <v>-</v>
      </c>
      <c r="AH185" s="321" t="str">
        <f>IFERROR((-(AH38+AH48)/#REF!),"-")</f>
        <v>-</v>
      </c>
      <c r="AI185" s="321" t="str">
        <f>IFERROR((-(AI38+AI48)/#REF!),"-")</f>
        <v>-</v>
      </c>
      <c r="AJ185" s="321" t="str">
        <f>IFERROR((-(AJ38+AJ48)/#REF!),"-")</f>
        <v>-</v>
      </c>
      <c r="AK185" s="321" t="str">
        <f>IFERROR((-(AK38+AK48)/#REF!),"-")</f>
        <v>-</v>
      </c>
      <c r="AL185" s="321" t="str">
        <f>IFERROR((-(AL38+AL48)/#REF!),"-")</f>
        <v>-</v>
      </c>
      <c r="AM185" s="321" t="str">
        <f>IFERROR((-(AM38+AM48)/#REF!),"-")</f>
        <v>-</v>
      </c>
      <c r="AN185" s="376" t="str">
        <f>IFERROR((-(AN38+AN48)/#REF!),"-")</f>
        <v>-</v>
      </c>
      <c r="AO185" s="321" t="str">
        <f>IFERROR((-(AO38+AO48)/#REF!),"-")</f>
        <v>-</v>
      </c>
      <c r="AP185" s="321" t="str">
        <f>IFERROR((-(AP38+AP48)/#REF!),"-")</f>
        <v>-</v>
      </c>
      <c r="AQ185" s="321" t="str">
        <f>IFERROR((-(AQ38+AQ48)/#REF!),"-")</f>
        <v>-</v>
      </c>
      <c r="AR185" s="321" t="str">
        <f>IFERROR((-(AR38+AR48)/#REF!),"-")</f>
        <v>-</v>
      </c>
      <c r="AS185" s="321" t="str">
        <f>IFERROR((-(AS38+AS48)/#REF!),"-")</f>
        <v>-</v>
      </c>
      <c r="AT185" s="321" t="str">
        <f>IFERROR((-(AT38+AT48)/#REF!),"-")</f>
        <v>-</v>
      </c>
      <c r="AU185" s="321" t="str">
        <f>IFERROR((-(AU38+AU48)/#REF!),"-")</f>
        <v>-</v>
      </c>
      <c r="AV185" s="321" t="str">
        <f>IFERROR((-(AV38+AV48)/#REF!),"-")</f>
        <v>-</v>
      </c>
      <c r="AW185" s="321" t="str">
        <f>IFERROR((-(AW38+AW48)/#REF!),"-")</f>
        <v>-</v>
      </c>
      <c r="AX185" s="321" t="str">
        <f>IFERROR((-(AX38+AX48)/#REF!),"-")</f>
        <v>-</v>
      </c>
      <c r="AY185" s="321" t="str">
        <f>IFERROR((-(AY38+AY48)/#REF!),"-")</f>
        <v>-</v>
      </c>
      <c r="AZ185" s="376" t="str">
        <f>IFERROR((-(AZ38+AZ48)/#REF!),"-")</f>
        <v>-</v>
      </c>
      <c r="BA185" s="321" t="str">
        <f>IFERROR((-(BA38+BA48)/#REF!),"-")</f>
        <v>-</v>
      </c>
      <c r="BB185" s="321" t="str">
        <f>IFERROR((-(BB38+BB48)/#REF!),"-")</f>
        <v>-</v>
      </c>
      <c r="BC185" s="321" t="str">
        <f>IFERROR((-(BC38+BC48)/#REF!),"-")</f>
        <v>-</v>
      </c>
      <c r="BD185" s="321" t="str">
        <f>IFERROR((-(BD38+BD48)/#REF!),"-")</f>
        <v>-</v>
      </c>
      <c r="BE185" s="321" t="str">
        <f>IFERROR((-(BE38+BE48)/#REF!),"-")</f>
        <v>-</v>
      </c>
      <c r="BF185" s="321" t="str">
        <f>IFERROR((-(BF38+BF48)/#REF!),"-")</f>
        <v>-</v>
      </c>
      <c r="BG185" s="321" t="str">
        <f>IFERROR((-(BG38+BG48)/#REF!),"-")</f>
        <v>-</v>
      </c>
      <c r="BH185" s="321" t="str">
        <f>IFERROR((-(BH38+BH48)/#REF!),"-")</f>
        <v>-</v>
      </c>
      <c r="BI185" s="321" t="str">
        <f>IFERROR((-(BI38+BI48)/#REF!),"-")</f>
        <v>-</v>
      </c>
      <c r="BJ185" s="321" t="str">
        <f>IFERROR((-(BJ38+BJ48)/#REF!),"-")</f>
        <v>-</v>
      </c>
      <c r="BK185" s="104" t="str">
        <f>IFERROR((-(BK38+BK48)/#REF!),"-")</f>
        <v>-</v>
      </c>
      <c r="BL185" s="234"/>
      <c r="BM185" s="235"/>
      <c r="BN185" s="213"/>
      <c r="BO185" s="213"/>
      <c r="BP185" s="213"/>
      <c r="BQ185" s="213"/>
    </row>
    <row r="186" spans="1:69" ht="12.75" customHeight="1" x14ac:dyDescent="0.25">
      <c r="A186" s="23"/>
      <c r="B186" s="126"/>
      <c r="C186" s="23"/>
      <c r="D186" s="365"/>
      <c r="E186" s="291"/>
      <c r="F186" s="291"/>
      <c r="G186" s="291"/>
      <c r="H186" s="291"/>
      <c r="I186" s="291"/>
      <c r="J186" s="291"/>
      <c r="K186" s="291"/>
      <c r="L186" s="291"/>
      <c r="M186" s="291"/>
      <c r="N186" s="291"/>
      <c r="O186" s="291"/>
      <c r="P186" s="365"/>
      <c r="Q186" s="291"/>
      <c r="R186" s="292"/>
      <c r="S186" s="292"/>
      <c r="T186" s="292"/>
      <c r="U186" s="292"/>
      <c r="V186" s="292"/>
      <c r="W186" s="292"/>
      <c r="X186" s="292"/>
      <c r="Y186" s="292"/>
      <c r="Z186" s="292"/>
      <c r="AA186" s="292"/>
      <c r="AB186" s="421"/>
      <c r="AC186" s="292"/>
      <c r="AD186" s="292"/>
      <c r="AE186" s="292"/>
      <c r="AF186" s="292"/>
      <c r="AG186" s="292"/>
      <c r="AH186" s="292"/>
      <c r="AI186" s="292"/>
      <c r="AJ186" s="292"/>
      <c r="AK186" s="292"/>
      <c r="AL186" s="292"/>
      <c r="AM186" s="292"/>
      <c r="AN186" s="421"/>
      <c r="AO186" s="292"/>
      <c r="AP186" s="292"/>
      <c r="AQ186" s="292"/>
      <c r="AR186" s="292"/>
      <c r="AS186" s="292"/>
      <c r="AT186" s="292"/>
      <c r="AU186" s="292"/>
      <c r="AV186" s="292"/>
      <c r="AW186" s="292"/>
      <c r="AX186" s="292"/>
      <c r="AY186" s="292"/>
      <c r="AZ186" s="421"/>
      <c r="BA186" s="292"/>
      <c r="BB186" s="292"/>
      <c r="BC186" s="292"/>
      <c r="BD186" s="292"/>
      <c r="BE186" s="292"/>
      <c r="BF186" s="292"/>
      <c r="BG186" s="292"/>
      <c r="BH186" s="292"/>
      <c r="BI186" s="292"/>
      <c r="BJ186" s="292"/>
      <c r="BK186" s="24"/>
      <c r="BL186" s="53"/>
      <c r="BM186" s="26"/>
      <c r="BN186" s="23"/>
      <c r="BO186" s="23"/>
      <c r="BP186" s="23"/>
      <c r="BQ186" s="23"/>
    </row>
    <row r="187" spans="1:69" ht="12.75" customHeight="1" x14ac:dyDescent="0.25">
      <c r="A187" s="236"/>
      <c r="B187" s="39" t="s">
        <v>107</v>
      </c>
      <c r="C187" s="236"/>
      <c r="D187" s="408"/>
      <c r="E187" s="352"/>
      <c r="F187" s="352"/>
      <c r="G187" s="352"/>
      <c r="H187" s="352"/>
      <c r="I187" s="352"/>
      <c r="J187" s="352"/>
      <c r="K187" s="352"/>
      <c r="L187" s="352"/>
      <c r="M187" s="352"/>
      <c r="N187" s="352"/>
      <c r="O187" s="352"/>
      <c r="P187" s="408"/>
      <c r="Q187" s="352"/>
      <c r="R187" s="417"/>
      <c r="S187" s="417"/>
      <c r="T187" s="417"/>
      <c r="U187" s="417"/>
      <c r="V187" s="417"/>
      <c r="W187" s="417"/>
      <c r="X187" s="417"/>
      <c r="Y187" s="417"/>
      <c r="Z187" s="417"/>
      <c r="AA187" s="417"/>
      <c r="AB187" s="423"/>
      <c r="AC187" s="417"/>
      <c r="AD187" s="417"/>
      <c r="AE187" s="417"/>
      <c r="AF187" s="417"/>
      <c r="AG187" s="417"/>
      <c r="AH187" s="417"/>
      <c r="AI187" s="417"/>
      <c r="AJ187" s="417"/>
      <c r="AK187" s="417"/>
      <c r="AL187" s="417"/>
      <c r="AM187" s="417"/>
      <c r="AN187" s="423"/>
      <c r="AO187" s="417"/>
      <c r="AP187" s="417"/>
      <c r="AQ187" s="417"/>
      <c r="AR187" s="417"/>
      <c r="AS187" s="417"/>
      <c r="AT187" s="417"/>
      <c r="AU187" s="417"/>
      <c r="AV187" s="417"/>
      <c r="AW187" s="417"/>
      <c r="AX187" s="417"/>
      <c r="AY187" s="417"/>
      <c r="AZ187" s="423"/>
      <c r="BA187" s="417"/>
      <c r="BB187" s="417"/>
      <c r="BC187" s="417"/>
      <c r="BD187" s="417"/>
      <c r="BE187" s="417"/>
      <c r="BF187" s="417"/>
      <c r="BG187" s="417"/>
      <c r="BH187" s="417"/>
      <c r="BI187" s="417"/>
      <c r="BJ187" s="417"/>
      <c r="BK187" s="237"/>
      <c r="BL187" s="238">
        <f t="shared" ref="BL187:BL188" si="649">SUM(D187:O187)</f>
        <v>0</v>
      </c>
      <c r="BM187" s="238">
        <f t="shared" ref="BM187:BM188" si="650">SUM(P187:AA187)</f>
        <v>0</v>
      </c>
      <c r="BN187" s="236">
        <f t="shared" ref="BN187:BN188" si="651">SUM(AB187:AM187)</f>
        <v>0</v>
      </c>
      <c r="BO187" s="236">
        <f t="shared" ref="BO187:BO188" si="652">SUM(AN187:AY187)</f>
        <v>0</v>
      </c>
      <c r="BP187" s="236">
        <f t="shared" ref="BP187:BP188" si="653">SUM(AZ187:BK187)</f>
        <v>0</v>
      </c>
      <c r="BQ187" s="236"/>
    </row>
    <row r="188" spans="1:69" ht="12.75" customHeight="1" x14ac:dyDescent="0.25">
      <c r="A188" s="23"/>
      <c r="B188" s="239" t="s">
        <v>108</v>
      </c>
      <c r="C188" s="23"/>
      <c r="D188" s="365">
        <f t="shared" ref="D188:AI188" ca="1" si="654">D163</f>
        <v>26500</v>
      </c>
      <c r="E188" s="291">
        <f t="shared" ca="1" si="654"/>
        <v>48000</v>
      </c>
      <c r="F188" s="291">
        <f t="shared" ca="1" si="654"/>
        <v>15045000</v>
      </c>
      <c r="G188" s="291">
        <f t="shared" ca="1" si="654"/>
        <v>-1210500</v>
      </c>
      <c r="H188" s="291">
        <f t="shared" ca="1" si="654"/>
        <v>-1071000</v>
      </c>
      <c r="I188" s="291">
        <f t="shared" ca="1" si="654"/>
        <v>-1192684</v>
      </c>
      <c r="J188" s="291">
        <f t="shared" ca="1" si="654"/>
        <v>-2282982</v>
      </c>
      <c r="K188" s="291">
        <f t="shared" ca="1" si="654"/>
        <v>-2370482</v>
      </c>
      <c r="L188" s="291">
        <f t="shared" ca="1" si="654"/>
        <v>-2021166</v>
      </c>
      <c r="M188" s="291">
        <f t="shared" ca="1" si="654"/>
        <v>-1378306</v>
      </c>
      <c r="N188" s="291">
        <f t="shared" ca="1" si="654"/>
        <v>-1717047</v>
      </c>
      <c r="O188" s="291">
        <f t="shared" ca="1" si="654"/>
        <v>-1209446</v>
      </c>
      <c r="P188" s="365">
        <f t="shared" ca="1" si="654"/>
        <v>3786012.0375000001</v>
      </c>
      <c r="Q188" s="291">
        <f t="shared" ca="1" si="654"/>
        <v>-1613186.9624999999</v>
      </c>
      <c r="R188" s="291">
        <f t="shared" ca="1" si="654"/>
        <v>-1030028.9624999999</v>
      </c>
      <c r="S188" s="291">
        <f t="shared" ca="1" si="654"/>
        <v>-1047438.9624999999</v>
      </c>
      <c r="T188" s="291">
        <f t="shared" ca="1" si="654"/>
        <v>43523829.537500001</v>
      </c>
      <c r="U188" s="291">
        <f t="shared" ca="1" si="654"/>
        <v>-1544669.4624999999</v>
      </c>
      <c r="V188" s="291">
        <f t="shared" ca="1" si="654"/>
        <v>-1526394.4624999999</v>
      </c>
      <c r="W188" s="291">
        <f t="shared" ca="1" si="654"/>
        <v>-1907168.9624999999</v>
      </c>
      <c r="X188" s="291">
        <f t="shared" ca="1" si="654"/>
        <v>-1542625.9624999999</v>
      </c>
      <c r="Y188" s="291">
        <f t="shared" ca="1" si="654"/>
        <v>-1445474.9624999999</v>
      </c>
      <c r="Z188" s="291">
        <f t="shared" ca="1" si="654"/>
        <v>48778075.037500001</v>
      </c>
      <c r="AA188" s="291">
        <f t="shared" ca="1" si="654"/>
        <v>-1717124.9624999999</v>
      </c>
      <c r="AB188" s="365">
        <f t="shared" ca="1" si="654"/>
        <v>-2265009.962499999</v>
      </c>
      <c r="AC188" s="291">
        <f t="shared" ca="1" si="654"/>
        <v>-1183044.9624999994</v>
      </c>
      <c r="AD188" s="291">
        <f t="shared" ca="1" si="654"/>
        <v>24482990.037500001</v>
      </c>
      <c r="AE188" s="291">
        <f t="shared" ca="1" si="654"/>
        <v>24789390.037500001</v>
      </c>
      <c r="AF188" s="291">
        <f t="shared" ca="1" si="654"/>
        <v>-574793.96249999991</v>
      </c>
      <c r="AG188" s="291">
        <f t="shared" ca="1" si="654"/>
        <v>-615280.96249999991</v>
      </c>
      <c r="AH188" s="291">
        <f t="shared" ca="1" si="654"/>
        <v>-380130.96249999851</v>
      </c>
      <c r="AI188" s="291">
        <f t="shared" ca="1" si="654"/>
        <v>-1285643.9624999985</v>
      </c>
      <c r="AJ188" s="291">
        <f t="shared" ref="AJ188:BK188" ca="1" si="655">AJ163</f>
        <v>-588441.96249999851</v>
      </c>
      <c r="AK188" s="291">
        <f t="shared" ca="1" si="655"/>
        <v>-282598.46249999851</v>
      </c>
      <c r="AL188" s="291">
        <f t="shared" ca="1" si="655"/>
        <v>107852.53750000149</v>
      </c>
      <c r="AM188" s="291">
        <f t="shared" ca="1" si="655"/>
        <v>61154785.037500001</v>
      </c>
      <c r="AN188" s="365">
        <f t="shared" ca="1" si="655"/>
        <v>312967.5</v>
      </c>
      <c r="AO188" s="291">
        <f t="shared" ca="1" si="655"/>
        <v>856892.5</v>
      </c>
      <c r="AP188" s="291">
        <f t="shared" ca="1" si="655"/>
        <v>1250136</v>
      </c>
      <c r="AQ188" s="291">
        <f t="shared" ca="1" si="655"/>
        <v>1757637</v>
      </c>
      <c r="AR188" s="291">
        <f t="shared" ca="1" si="655"/>
        <v>2488987</v>
      </c>
      <c r="AS188" s="291">
        <f t="shared" ca="1" si="655"/>
        <v>3367374.0374999996</v>
      </c>
      <c r="AT188" s="291">
        <f t="shared" ca="1" si="655"/>
        <v>4480576</v>
      </c>
      <c r="AU188" s="291">
        <f t="shared" ca="1" si="655"/>
        <v>4840676</v>
      </c>
      <c r="AV188" s="291">
        <f t="shared" ca="1" si="655"/>
        <v>5429563</v>
      </c>
      <c r="AW188" s="291">
        <f t="shared" ca="1" si="655"/>
        <v>5650265</v>
      </c>
      <c r="AX188" s="291">
        <f t="shared" ca="1" si="655"/>
        <v>6255765</v>
      </c>
      <c r="AY188" s="291">
        <f t="shared" ca="1" si="655"/>
        <v>6691515</v>
      </c>
      <c r="AZ188" s="365">
        <f t="shared" ca="1" si="655"/>
        <v>7237815</v>
      </c>
      <c r="BA188" s="291">
        <f t="shared" ca="1" si="655"/>
        <v>8269915</v>
      </c>
      <c r="BB188" s="291">
        <f t="shared" ca="1" si="655"/>
        <v>8694402</v>
      </c>
      <c r="BC188" s="291">
        <f t="shared" ca="1" si="655"/>
        <v>9237304</v>
      </c>
      <c r="BD188" s="291">
        <f t="shared" ca="1" si="655"/>
        <v>9945904</v>
      </c>
      <c r="BE188" s="291">
        <f t="shared" ca="1" si="655"/>
        <v>10654504</v>
      </c>
      <c r="BF188" s="291">
        <f t="shared" ca="1" si="655"/>
        <v>11269604</v>
      </c>
      <c r="BG188" s="291">
        <f t="shared" ca="1" si="655"/>
        <v>11423447.5</v>
      </c>
      <c r="BH188" s="291">
        <f t="shared" ca="1" si="655"/>
        <v>12565848.499999994</v>
      </c>
      <c r="BI188" s="291">
        <f t="shared" ca="1" si="655"/>
        <v>13320035.500000002</v>
      </c>
      <c r="BJ188" s="291">
        <f t="shared" ca="1" si="655"/>
        <v>12945937.499999994</v>
      </c>
      <c r="BK188" s="52">
        <f t="shared" ca="1" si="655"/>
        <v>14087137.499999994</v>
      </c>
      <c r="BL188" s="22">
        <f t="shared" ca="1" si="649"/>
        <v>665887</v>
      </c>
      <c r="BM188" s="53">
        <f t="shared" ca="1" si="650"/>
        <v>82713802.950000003</v>
      </c>
      <c r="BN188" s="22">
        <f t="shared" ca="1" si="651"/>
        <v>103360072.45000002</v>
      </c>
      <c r="BO188" s="22">
        <f t="shared" ca="1" si="652"/>
        <v>43382354.037500001</v>
      </c>
      <c r="BP188" s="22">
        <f t="shared" ca="1" si="653"/>
        <v>129651854.5</v>
      </c>
      <c r="BQ188" s="23"/>
    </row>
    <row r="189" spans="1:69" ht="12.75" customHeight="1" x14ac:dyDescent="0.25">
      <c r="A189" s="23"/>
      <c r="B189" s="239" t="s">
        <v>109</v>
      </c>
      <c r="C189" s="23"/>
      <c r="D189" s="365">
        <f ca="1">D188</f>
        <v>26500</v>
      </c>
      <c r="E189" s="291">
        <f t="shared" ref="E189:BK189" ca="1" si="656">D189+E188</f>
        <v>74500</v>
      </c>
      <c r="F189" s="291">
        <f t="shared" ca="1" si="656"/>
        <v>15119500</v>
      </c>
      <c r="G189" s="291">
        <f t="shared" ca="1" si="656"/>
        <v>13909000</v>
      </c>
      <c r="H189" s="291">
        <f t="shared" ca="1" si="656"/>
        <v>12838000</v>
      </c>
      <c r="I189" s="291">
        <f t="shared" ca="1" si="656"/>
        <v>11645316</v>
      </c>
      <c r="J189" s="291">
        <f t="shared" ca="1" si="656"/>
        <v>9362334</v>
      </c>
      <c r="K189" s="291">
        <f t="shared" ca="1" si="656"/>
        <v>6991852</v>
      </c>
      <c r="L189" s="291">
        <f t="shared" ca="1" si="656"/>
        <v>4970686</v>
      </c>
      <c r="M189" s="291">
        <f t="shared" ca="1" si="656"/>
        <v>3592380</v>
      </c>
      <c r="N189" s="291">
        <f t="shared" ca="1" si="656"/>
        <v>1875333</v>
      </c>
      <c r="O189" s="291">
        <f t="shared" ca="1" si="656"/>
        <v>665887</v>
      </c>
      <c r="P189" s="365">
        <f t="shared" ca="1" si="656"/>
        <v>4451899.0374999996</v>
      </c>
      <c r="Q189" s="291">
        <f t="shared" ca="1" si="656"/>
        <v>2838712.0749999997</v>
      </c>
      <c r="R189" s="291">
        <f t="shared" ca="1" si="656"/>
        <v>1808683.1124999998</v>
      </c>
      <c r="S189" s="291">
        <f t="shared" ca="1" si="656"/>
        <v>761244.14999999991</v>
      </c>
      <c r="T189" s="291">
        <f t="shared" ca="1" si="656"/>
        <v>44285073.6875</v>
      </c>
      <c r="U189" s="291">
        <f t="shared" ca="1" si="656"/>
        <v>42740404.225000001</v>
      </c>
      <c r="V189" s="291">
        <f t="shared" ca="1" si="656"/>
        <v>41214009.762500003</v>
      </c>
      <c r="W189" s="291">
        <f t="shared" ca="1" si="656"/>
        <v>39306840.800000004</v>
      </c>
      <c r="X189" s="291">
        <f t="shared" ca="1" si="656"/>
        <v>37764214.837500006</v>
      </c>
      <c r="Y189" s="291">
        <f t="shared" ca="1" si="656"/>
        <v>36318739.875000007</v>
      </c>
      <c r="Z189" s="291">
        <f t="shared" ca="1" si="656"/>
        <v>85096814.912500009</v>
      </c>
      <c r="AA189" s="291">
        <f t="shared" ca="1" si="656"/>
        <v>83379689.950000003</v>
      </c>
      <c r="AB189" s="365">
        <f t="shared" ca="1" si="656"/>
        <v>81114679.987499997</v>
      </c>
      <c r="AC189" s="291">
        <f t="shared" ca="1" si="656"/>
        <v>79931635.024999991</v>
      </c>
      <c r="AD189" s="291">
        <f t="shared" ca="1" si="656"/>
        <v>104414625.0625</v>
      </c>
      <c r="AE189" s="291">
        <f t="shared" ca="1" si="656"/>
        <v>129204015.09999999</v>
      </c>
      <c r="AF189" s="291">
        <f t="shared" ca="1" si="656"/>
        <v>128629221.13749999</v>
      </c>
      <c r="AG189" s="291">
        <f t="shared" ca="1" si="656"/>
        <v>128013940.17499998</v>
      </c>
      <c r="AH189" s="291">
        <f t="shared" ca="1" si="656"/>
        <v>127633809.21249998</v>
      </c>
      <c r="AI189" s="291">
        <f t="shared" ca="1" si="656"/>
        <v>126348165.24999997</v>
      </c>
      <c r="AJ189" s="291">
        <f t="shared" ca="1" si="656"/>
        <v>125759723.28749996</v>
      </c>
      <c r="AK189" s="291">
        <f t="shared" ca="1" si="656"/>
        <v>125477124.82499996</v>
      </c>
      <c r="AL189" s="291">
        <f t="shared" ca="1" si="656"/>
        <v>125584977.36249995</v>
      </c>
      <c r="AM189" s="291">
        <f t="shared" ca="1" si="656"/>
        <v>186739762.39999995</v>
      </c>
      <c r="AN189" s="365">
        <f t="shared" ca="1" si="656"/>
        <v>187052729.89999995</v>
      </c>
      <c r="AO189" s="291">
        <f t="shared" ca="1" si="656"/>
        <v>187909622.39999995</v>
      </c>
      <c r="AP189" s="291">
        <f t="shared" ca="1" si="656"/>
        <v>189159758.39999995</v>
      </c>
      <c r="AQ189" s="291">
        <f t="shared" ca="1" si="656"/>
        <v>190917395.39999995</v>
      </c>
      <c r="AR189" s="291">
        <f t="shared" ca="1" si="656"/>
        <v>193406382.39999995</v>
      </c>
      <c r="AS189" s="291">
        <f t="shared" ca="1" si="656"/>
        <v>196773756.43749994</v>
      </c>
      <c r="AT189" s="291">
        <f t="shared" ca="1" si="656"/>
        <v>201254332.43749994</v>
      </c>
      <c r="AU189" s="291">
        <f t="shared" ca="1" si="656"/>
        <v>206095008.43749994</v>
      </c>
      <c r="AV189" s="291">
        <f t="shared" ca="1" si="656"/>
        <v>211524571.43749994</v>
      </c>
      <c r="AW189" s="291">
        <f t="shared" ca="1" si="656"/>
        <v>217174836.43749994</v>
      </c>
      <c r="AX189" s="291">
        <f t="shared" ca="1" si="656"/>
        <v>223430601.43749994</v>
      </c>
      <c r="AY189" s="291">
        <f t="shared" ca="1" si="656"/>
        <v>230122116.43749994</v>
      </c>
      <c r="AZ189" s="365">
        <f t="shared" ca="1" si="656"/>
        <v>237359931.43749994</v>
      </c>
      <c r="BA189" s="291">
        <f t="shared" ca="1" si="656"/>
        <v>245629846.43749994</v>
      </c>
      <c r="BB189" s="291">
        <f t="shared" ca="1" si="656"/>
        <v>254324248.43749994</v>
      </c>
      <c r="BC189" s="291">
        <f t="shared" ca="1" si="656"/>
        <v>263561552.43749994</v>
      </c>
      <c r="BD189" s="291">
        <f t="shared" ca="1" si="656"/>
        <v>273507456.43749994</v>
      </c>
      <c r="BE189" s="291">
        <f t="shared" ca="1" si="656"/>
        <v>284161960.43749994</v>
      </c>
      <c r="BF189" s="291">
        <f t="shared" ca="1" si="656"/>
        <v>295431564.43749994</v>
      </c>
      <c r="BG189" s="291">
        <f t="shared" ca="1" si="656"/>
        <v>306855011.93749994</v>
      </c>
      <c r="BH189" s="291">
        <f t="shared" ca="1" si="656"/>
        <v>319420860.43749994</v>
      </c>
      <c r="BI189" s="291">
        <f t="shared" ca="1" si="656"/>
        <v>332740895.93749994</v>
      </c>
      <c r="BJ189" s="291">
        <f t="shared" ca="1" si="656"/>
        <v>345686833.43749994</v>
      </c>
      <c r="BK189" s="52">
        <f t="shared" ca="1" si="656"/>
        <v>359773970.93749994</v>
      </c>
      <c r="BL189" s="22"/>
      <c r="BM189" s="26"/>
      <c r="BN189" s="23"/>
      <c r="BO189" s="23"/>
      <c r="BP189" s="23"/>
      <c r="BQ189" s="23"/>
    </row>
    <row r="190" spans="1:69" ht="12.75" customHeight="1" x14ac:dyDescent="0.25">
      <c r="A190" s="23"/>
      <c r="B190" s="126"/>
      <c r="C190" s="23"/>
      <c r="D190" s="365"/>
      <c r="E190" s="291"/>
      <c r="F190" s="291"/>
      <c r="G190" s="291"/>
      <c r="H190" s="291"/>
      <c r="I190" s="291"/>
      <c r="J190" s="291"/>
      <c r="K190" s="291"/>
      <c r="L190" s="291"/>
      <c r="M190" s="291"/>
      <c r="N190" s="291"/>
      <c r="O190" s="291"/>
      <c r="P190" s="365"/>
      <c r="Q190" s="291"/>
      <c r="R190" s="292"/>
      <c r="S190" s="292"/>
      <c r="T190" s="292"/>
      <c r="U190" s="292"/>
      <c r="V190" s="292"/>
      <c r="W190" s="292"/>
      <c r="X190" s="292"/>
      <c r="Y190" s="292"/>
      <c r="Z190" s="292"/>
      <c r="AA190" s="292"/>
      <c r="AB190" s="421"/>
      <c r="AC190" s="292"/>
      <c r="AD190" s="292"/>
      <c r="AE190" s="292"/>
      <c r="AF190" s="292"/>
      <c r="AG190" s="292"/>
      <c r="AH190" s="292"/>
      <c r="AI190" s="292"/>
      <c r="AJ190" s="292"/>
      <c r="AK190" s="292"/>
      <c r="AL190" s="292"/>
      <c r="AM190" s="292"/>
      <c r="AN190" s="421"/>
      <c r="AO190" s="292"/>
      <c r="AP190" s="292"/>
      <c r="AQ190" s="292"/>
      <c r="AR190" s="292"/>
      <c r="AS190" s="292"/>
      <c r="AT190" s="292"/>
      <c r="AU190" s="292"/>
      <c r="AV190" s="292"/>
      <c r="AW190" s="292"/>
      <c r="AX190" s="292"/>
      <c r="AY190" s="292"/>
      <c r="AZ190" s="421"/>
      <c r="BA190" s="292"/>
      <c r="BB190" s="292"/>
      <c r="BC190" s="292"/>
      <c r="BD190" s="292"/>
      <c r="BE190" s="292"/>
      <c r="BF190" s="292"/>
      <c r="BG190" s="292"/>
      <c r="BH190" s="292"/>
      <c r="BI190" s="292"/>
      <c r="BJ190" s="292"/>
      <c r="BK190" s="24"/>
      <c r="BL190" s="53"/>
      <c r="BM190" s="26"/>
      <c r="BN190" s="23"/>
      <c r="BO190" s="23"/>
      <c r="BP190" s="23"/>
      <c r="BQ190" s="23"/>
    </row>
    <row r="191" spans="1:69" ht="12.75" customHeight="1" x14ac:dyDescent="0.25">
      <c r="A191" s="213"/>
      <c r="B191" s="266" t="s">
        <v>110</v>
      </c>
      <c r="C191" s="213"/>
      <c r="D191" s="409"/>
      <c r="E191" s="353"/>
      <c r="F191" s="353"/>
      <c r="G191" s="353"/>
      <c r="H191" s="353"/>
      <c r="I191" s="353"/>
      <c r="J191" s="353"/>
      <c r="K191" s="353"/>
      <c r="L191" s="353"/>
      <c r="M191" s="353"/>
      <c r="N191" s="353"/>
      <c r="O191" s="353"/>
      <c r="P191" s="409"/>
      <c r="Q191" s="353"/>
      <c r="R191" s="418"/>
      <c r="S191" s="418"/>
      <c r="T191" s="418"/>
      <c r="U191" s="418"/>
      <c r="V191" s="418"/>
      <c r="W191" s="418"/>
      <c r="X191" s="418"/>
      <c r="Y191" s="418"/>
      <c r="Z191" s="418"/>
      <c r="AA191" s="418"/>
      <c r="AB191" s="424"/>
      <c r="AC191" s="418"/>
      <c r="AD191" s="418"/>
      <c r="AE191" s="418"/>
      <c r="AF191" s="418"/>
      <c r="AG191" s="418"/>
      <c r="AH191" s="418"/>
      <c r="AI191" s="418"/>
      <c r="AJ191" s="418"/>
      <c r="AK191" s="418"/>
      <c r="AL191" s="418"/>
      <c r="AM191" s="418"/>
      <c r="AN191" s="424"/>
      <c r="AO191" s="418"/>
      <c r="AP191" s="418"/>
      <c r="AQ191" s="418"/>
      <c r="AR191" s="418"/>
      <c r="AS191" s="418"/>
      <c r="AT191" s="418"/>
      <c r="AU191" s="418"/>
      <c r="AV191" s="418"/>
      <c r="AW191" s="418"/>
      <c r="AX191" s="418"/>
      <c r="AY191" s="418"/>
      <c r="AZ191" s="424"/>
      <c r="BA191" s="418"/>
      <c r="BB191" s="418"/>
      <c r="BC191" s="418"/>
      <c r="BD191" s="418"/>
      <c r="BE191" s="418"/>
      <c r="BF191" s="418"/>
      <c r="BG191" s="418"/>
      <c r="BH191" s="418"/>
      <c r="BI191" s="418"/>
      <c r="BJ191" s="418"/>
      <c r="BK191" s="240"/>
      <c r="BL191" s="241">
        <f t="shared" ref="BL191" si="657">SUM(D191:O191)</f>
        <v>0</v>
      </c>
      <c r="BM191" s="241">
        <f t="shared" ref="BM191" si="658">SUM(P191:AA191)</f>
        <v>0</v>
      </c>
      <c r="BN191" s="213">
        <f t="shared" ref="BN191" si="659">SUM(AB191:AM191)</f>
        <v>0</v>
      </c>
      <c r="BO191" s="213">
        <f t="shared" ref="BO191" si="660">SUM(AN191:AY191)</f>
        <v>0</v>
      </c>
      <c r="BP191" s="213">
        <f t="shared" ref="BP191" si="661">SUM(AZ191:BK191)</f>
        <v>0</v>
      </c>
      <c r="BQ191" s="213"/>
    </row>
    <row r="192" spans="1:69" ht="12.75" customHeight="1" x14ac:dyDescent="0.25">
      <c r="A192" s="23"/>
      <c r="B192" s="126" t="s">
        <v>111</v>
      </c>
      <c r="C192" s="242">
        <f>-C119</f>
        <v>-171000000</v>
      </c>
      <c r="D192" s="365">
        <f ca="1">D188/(1+D194)^D2</f>
        <v>26100.416444413553</v>
      </c>
      <c r="E192" s="291">
        <f t="shared" ref="E192:AI192" ca="1" si="662">E188/(1+E194)^E2</f>
        <v>46563.365541398423</v>
      </c>
      <c r="F192" s="291">
        <f t="shared" ca="1" si="662"/>
        <v>14374636.808714701</v>
      </c>
      <c r="G192" s="291">
        <f t="shared" ca="1" si="662"/>
        <v>-1139124.112960485</v>
      </c>
      <c r="H192" s="291">
        <f t="shared" ca="1" si="662"/>
        <v>-992652.60121677199</v>
      </c>
      <c r="I192" s="291">
        <f t="shared" ca="1" si="662"/>
        <v>-1088766.551292486</v>
      </c>
      <c r="J192" s="291">
        <f t="shared" ca="1" si="662"/>
        <v>-2052643.0218410776</v>
      </c>
      <c r="K192" s="291">
        <f t="shared" ca="1" si="662"/>
        <v>-2099177.508660946</v>
      </c>
      <c r="L192" s="291">
        <f t="shared" ca="1" si="662"/>
        <v>-1762852.7984538206</v>
      </c>
      <c r="M192" s="291">
        <f t="shared" ca="1" si="662"/>
        <v>-1184026.0977480935</v>
      </c>
      <c r="N192" s="291">
        <f t="shared" ca="1" si="662"/>
        <v>-1452778.4003276271</v>
      </c>
      <c r="O192" s="291">
        <f t="shared" ca="1" si="662"/>
        <v>-1007871.6666666671</v>
      </c>
      <c r="P192" s="365">
        <f t="shared" ca="1" si="662"/>
        <v>3107436.8189406507</v>
      </c>
      <c r="Q192" s="291">
        <f t="shared" ca="1" si="662"/>
        <v>-1304087.0524566963</v>
      </c>
      <c r="R192" s="291">
        <f t="shared" ca="1" si="662"/>
        <v>-820111.45665197296</v>
      </c>
      <c r="S192" s="291">
        <f t="shared" ca="1" si="662"/>
        <v>-821398.16813855409</v>
      </c>
      <c r="T192" s="291">
        <f t="shared" ca="1" si="662"/>
        <v>33616590.884932123</v>
      </c>
      <c r="U192" s="291">
        <f t="shared" ca="1" si="662"/>
        <v>-1175069.8729175425</v>
      </c>
      <c r="V192" s="291">
        <f t="shared" ca="1" si="662"/>
        <v>-1143658.7987507449</v>
      </c>
      <c r="W192" s="291">
        <f t="shared" ca="1" si="662"/>
        <v>-1407409.3339442611</v>
      </c>
      <c r="X192" s="291">
        <f t="shared" ca="1" si="662"/>
        <v>-1121226.7633965758</v>
      </c>
      <c r="Y192" s="291">
        <f t="shared" ca="1" si="662"/>
        <v>-1034772.6842717602</v>
      </c>
      <c r="Z192" s="291">
        <f t="shared" ca="1" si="662"/>
        <v>34392251.068278007</v>
      </c>
      <c r="AA192" s="291">
        <f t="shared" ca="1" si="662"/>
        <v>-1192447.8906250009</v>
      </c>
      <c r="AB192" s="365">
        <f t="shared" ca="1" si="662"/>
        <v>-1549206.0605868853</v>
      </c>
      <c r="AC192" s="291">
        <f t="shared" ca="1" si="662"/>
        <v>-796969.83565968613</v>
      </c>
      <c r="AD192" s="291">
        <f t="shared" ca="1" si="662"/>
        <v>16244511.363153277</v>
      </c>
      <c r="AE192" s="291">
        <f t="shared" ca="1" si="662"/>
        <v>16199798.027272189</v>
      </c>
      <c r="AF192" s="291">
        <f t="shared" ca="1" si="662"/>
        <v>-369962.34181406337</v>
      </c>
      <c r="AG192" s="291">
        <f t="shared" ca="1" si="662"/>
        <v>-390050.0721814126</v>
      </c>
      <c r="AH192" s="291">
        <f t="shared" ca="1" si="662"/>
        <v>-237345.87761184803</v>
      </c>
      <c r="AI192" s="291">
        <f t="shared" ca="1" si="662"/>
        <v>-790625.33198409283</v>
      </c>
      <c r="AJ192" s="291">
        <f t="shared" ref="AJ192:BK192" ca="1" si="663">AJ188/(1+AJ194)^AJ2</f>
        <v>-356414.37236420764</v>
      </c>
      <c r="AK192" s="291">
        <f t="shared" ca="1" si="663"/>
        <v>-168586.55297773561</v>
      </c>
      <c r="AL192" s="291">
        <f t="shared" ca="1" si="663"/>
        <v>63370.198345589728</v>
      </c>
      <c r="AM192" s="291">
        <f t="shared" ca="1" si="663"/>
        <v>35390500.600405134</v>
      </c>
      <c r="AN192" s="365">
        <f t="shared" ca="1" si="663"/>
        <v>178384.47946294129</v>
      </c>
      <c r="AO192" s="291">
        <f t="shared" ca="1" si="663"/>
        <v>481045.02685164439</v>
      </c>
      <c r="AP192" s="291">
        <f t="shared" ca="1" si="663"/>
        <v>691223.05004351854</v>
      </c>
      <c r="AQ192" s="291">
        <f t="shared" ca="1" si="663"/>
        <v>957175.77702220285</v>
      </c>
      <c r="AR192" s="291">
        <f t="shared" ca="1" si="663"/>
        <v>1335016.7180771327</v>
      </c>
      <c r="AS192" s="291">
        <f t="shared" ca="1" si="663"/>
        <v>1778922.3764429009</v>
      </c>
      <c r="AT192" s="291">
        <f t="shared" ca="1" si="663"/>
        <v>2331315.4935092228</v>
      </c>
      <c r="AU192" s="291">
        <f t="shared" ca="1" si="663"/>
        <v>2480703.0439991383</v>
      </c>
      <c r="AV192" s="291">
        <f t="shared" ca="1" si="663"/>
        <v>2740534.0602542567</v>
      </c>
      <c r="AW192" s="291">
        <f t="shared" ca="1" si="663"/>
        <v>2808928.6454178505</v>
      </c>
      <c r="AX192" s="291">
        <f t="shared" ca="1" si="663"/>
        <v>3063048.5386384847</v>
      </c>
      <c r="AY192" s="291">
        <f t="shared" ca="1" si="663"/>
        <v>3227003.7615740793</v>
      </c>
      <c r="AZ192" s="365">
        <f t="shared" ca="1" si="663"/>
        <v>3437827.3069463256</v>
      </c>
      <c r="BA192" s="291">
        <f t="shared" ca="1" si="663"/>
        <v>3868825.9060459919</v>
      </c>
      <c r="BB192" s="291">
        <f t="shared" ca="1" si="663"/>
        <v>4006078.1845231703</v>
      </c>
      <c r="BC192" s="291">
        <f t="shared" ca="1" si="663"/>
        <v>4192050.4792278428</v>
      </c>
      <c r="BD192" s="291">
        <f t="shared" ca="1" si="663"/>
        <v>4445566.314190683</v>
      </c>
      <c r="BE192" s="291">
        <f t="shared" ca="1" si="663"/>
        <v>4690483.6836331589</v>
      </c>
      <c r="BF192" s="291">
        <f t="shared" ca="1" si="663"/>
        <v>4886462.9627443589</v>
      </c>
      <c r="BG192" s="291">
        <f t="shared" ca="1" si="663"/>
        <v>4878482.0181820253</v>
      </c>
      <c r="BH192" s="291">
        <f t="shared" ca="1" si="663"/>
        <v>5285437.0002160482</v>
      </c>
      <c r="BI192" s="291">
        <f t="shared" ca="1" si="663"/>
        <v>5518182.07847076</v>
      </c>
      <c r="BJ192" s="291">
        <f t="shared" ca="1" si="663"/>
        <v>5282332.2355033252</v>
      </c>
      <c r="BK192" s="52">
        <f t="shared" ca="1" si="663"/>
        <v>5661304.6151620466</v>
      </c>
      <c r="BL192" s="53">
        <f ca="1">SUM(D192:O192)</f>
        <v>1667407.8315325365</v>
      </c>
      <c r="BM192" s="53">
        <f ca="1">SUM(P192:AA192)</f>
        <v>61096096.750997677</v>
      </c>
      <c r="BN192" s="22">
        <f ca="1">SUM(AB192:AM192)</f>
        <v>63239019.743996263</v>
      </c>
      <c r="BO192" s="22">
        <f ca="1">SUM(AN192:AY192)</f>
        <v>22073300.971293371</v>
      </c>
      <c r="BP192" s="22">
        <f ca="1">SUM(AZ192:BK192)</f>
        <v>56153032.78484574</v>
      </c>
      <c r="BQ192" s="22"/>
    </row>
    <row r="193" spans="1:69" ht="12.75" customHeight="1" x14ac:dyDescent="0.25">
      <c r="A193" s="23"/>
      <c r="B193" s="126" t="s">
        <v>112</v>
      </c>
      <c r="C193" s="23"/>
      <c r="D193" s="365">
        <f ca="1">D192</f>
        <v>26100.416444413553</v>
      </c>
      <c r="E193" s="291">
        <f t="shared" ref="E193:BJ193" ca="1" si="664">D193+E192</f>
        <v>72663.781985811976</v>
      </c>
      <c r="F193" s="291">
        <f t="shared" ca="1" si="664"/>
        <v>14447300.590700513</v>
      </c>
      <c r="G193" s="291">
        <f t="shared" ca="1" si="664"/>
        <v>13308176.477740027</v>
      </c>
      <c r="H193" s="291">
        <f t="shared" ca="1" si="664"/>
        <v>12315523.876523254</v>
      </c>
      <c r="I193" s="291">
        <f t="shared" ca="1" si="664"/>
        <v>11226757.325230768</v>
      </c>
      <c r="J193" s="291">
        <f t="shared" ca="1" si="664"/>
        <v>9174114.3033896908</v>
      </c>
      <c r="K193" s="291">
        <f t="shared" ca="1" si="664"/>
        <v>7074936.7947287448</v>
      </c>
      <c r="L193" s="291">
        <f t="shared" ca="1" si="664"/>
        <v>5312083.9962749239</v>
      </c>
      <c r="M193" s="291">
        <f t="shared" ca="1" si="664"/>
        <v>4128057.8985268306</v>
      </c>
      <c r="N193" s="291">
        <f t="shared" ca="1" si="664"/>
        <v>2675279.4981992035</v>
      </c>
      <c r="O193" s="291">
        <f t="shared" ca="1" si="664"/>
        <v>1667407.8315325365</v>
      </c>
      <c r="P193" s="365">
        <f t="shared" ca="1" si="664"/>
        <v>4774844.6504731867</v>
      </c>
      <c r="Q193" s="291">
        <f t="shared" ca="1" si="664"/>
        <v>3470757.5980164902</v>
      </c>
      <c r="R193" s="291">
        <f t="shared" ca="1" si="664"/>
        <v>2650646.1413645172</v>
      </c>
      <c r="S193" s="291">
        <f t="shared" ca="1" si="664"/>
        <v>1829247.9732259631</v>
      </c>
      <c r="T193" s="291">
        <f t="shared" ca="1" si="664"/>
        <v>35445838.858158089</v>
      </c>
      <c r="U193" s="291">
        <f t="shared" ca="1" si="664"/>
        <v>34270768.985240549</v>
      </c>
      <c r="V193" s="291">
        <f t="shared" ca="1" si="664"/>
        <v>33127110.186489806</v>
      </c>
      <c r="W193" s="291">
        <f t="shared" ca="1" si="664"/>
        <v>31719700.852545545</v>
      </c>
      <c r="X193" s="291">
        <f t="shared" ca="1" si="664"/>
        <v>30598474.089148968</v>
      </c>
      <c r="Y193" s="291">
        <f t="shared" ca="1" si="664"/>
        <v>29563701.404877208</v>
      </c>
      <c r="Z193" s="291">
        <f t="shared" ca="1" si="664"/>
        <v>63955952.473155215</v>
      </c>
      <c r="AA193" s="291">
        <f t="shared" ca="1" si="664"/>
        <v>62763504.582530215</v>
      </c>
      <c r="AB193" s="365">
        <f t="shared" ca="1" si="664"/>
        <v>61214298.521943331</v>
      </c>
      <c r="AC193" s="291">
        <f t="shared" ca="1" si="664"/>
        <v>60417328.686283648</v>
      </c>
      <c r="AD193" s="291">
        <f t="shared" ca="1" si="664"/>
        <v>76661840.049436927</v>
      </c>
      <c r="AE193" s="291">
        <f t="shared" ca="1" si="664"/>
        <v>92861638.076709121</v>
      </c>
      <c r="AF193" s="291">
        <f t="shared" ca="1" si="664"/>
        <v>92491675.734895065</v>
      </c>
      <c r="AG193" s="291">
        <f t="shared" ca="1" si="664"/>
        <v>92101625.662713647</v>
      </c>
      <c r="AH193" s="291">
        <f t="shared" ca="1" si="664"/>
        <v>91864279.785101801</v>
      </c>
      <c r="AI193" s="291">
        <f t="shared" ca="1" si="664"/>
        <v>91073654.453117713</v>
      </c>
      <c r="AJ193" s="291">
        <f t="shared" ca="1" si="664"/>
        <v>90717240.080753505</v>
      </c>
      <c r="AK193" s="291">
        <f t="shared" ca="1" si="664"/>
        <v>90548653.527775764</v>
      </c>
      <c r="AL193" s="291">
        <f t="shared" ca="1" si="664"/>
        <v>90612023.726121351</v>
      </c>
      <c r="AM193" s="291">
        <f t="shared" ca="1" si="664"/>
        <v>126002524.32652649</v>
      </c>
      <c r="AN193" s="365">
        <f t="shared" ca="1" si="664"/>
        <v>126180908.80598943</v>
      </c>
      <c r="AO193" s="291">
        <f t="shared" ca="1" si="664"/>
        <v>126661953.83284107</v>
      </c>
      <c r="AP193" s="291">
        <f t="shared" ca="1" si="664"/>
        <v>127353176.88288459</v>
      </c>
      <c r="AQ193" s="291">
        <f t="shared" ca="1" si="664"/>
        <v>128310352.65990679</v>
      </c>
      <c r="AR193" s="291">
        <f t="shared" ca="1" si="664"/>
        <v>129645369.37798393</v>
      </c>
      <c r="AS193" s="291">
        <f t="shared" ca="1" si="664"/>
        <v>131424291.75442682</v>
      </c>
      <c r="AT193" s="291">
        <f t="shared" ca="1" si="664"/>
        <v>133755607.24793604</v>
      </c>
      <c r="AU193" s="291">
        <f t="shared" ca="1" si="664"/>
        <v>136236310.29193518</v>
      </c>
      <c r="AV193" s="291">
        <f t="shared" ca="1" si="664"/>
        <v>138976844.35218942</v>
      </c>
      <c r="AW193" s="291">
        <f t="shared" ca="1" si="664"/>
        <v>141785772.99760726</v>
      </c>
      <c r="AX193" s="291">
        <f t="shared" ca="1" si="664"/>
        <v>144848821.53624573</v>
      </c>
      <c r="AY193" s="291">
        <f t="shared" ca="1" si="664"/>
        <v>148075825.29781982</v>
      </c>
      <c r="AZ193" s="365">
        <f t="shared" ca="1" si="664"/>
        <v>151513652.60476616</v>
      </c>
      <c r="BA193" s="291">
        <f t="shared" ca="1" si="664"/>
        <v>155382478.51081216</v>
      </c>
      <c r="BB193" s="291">
        <f t="shared" ca="1" si="664"/>
        <v>159388556.69533533</v>
      </c>
      <c r="BC193" s="291">
        <f t="shared" ca="1" si="664"/>
        <v>163580607.17456317</v>
      </c>
      <c r="BD193" s="291">
        <f t="shared" ca="1" si="664"/>
        <v>168026173.48875386</v>
      </c>
      <c r="BE193" s="291">
        <f t="shared" ca="1" si="664"/>
        <v>172716657.172387</v>
      </c>
      <c r="BF193" s="291">
        <f t="shared" ca="1" si="664"/>
        <v>177603120.13513136</v>
      </c>
      <c r="BG193" s="291">
        <f t="shared" ca="1" si="664"/>
        <v>182481602.1533134</v>
      </c>
      <c r="BH193" s="291">
        <f t="shared" ca="1" si="664"/>
        <v>187767039.15352944</v>
      </c>
      <c r="BI193" s="291">
        <f t="shared" ca="1" si="664"/>
        <v>193285221.2320002</v>
      </c>
      <c r="BJ193" s="291">
        <f t="shared" ca="1" si="664"/>
        <v>198567553.46750352</v>
      </c>
      <c r="BK193" s="52">
        <f ca="1">BJ193+BK192</f>
        <v>204228858.08266556</v>
      </c>
      <c r="BL193" s="53"/>
      <c r="BM193" s="26"/>
      <c r="BN193" s="23"/>
      <c r="BO193" s="23"/>
      <c r="BP193" s="23"/>
      <c r="BQ193" s="23"/>
    </row>
    <row r="194" spans="1:69" ht="12.75" customHeight="1" x14ac:dyDescent="0.25">
      <c r="A194" s="23"/>
      <c r="B194" s="126" t="s">
        <v>9</v>
      </c>
      <c r="C194" s="243">
        <f>C6</f>
        <v>0.2</v>
      </c>
      <c r="D194" s="410">
        <f>(1+$C$194)^(1/12)-1</f>
        <v>1.5309470499731193E-2</v>
      </c>
      <c r="E194" s="354">
        <f t="shared" ref="E194:BK194" si="665">(1+$C$194)^(1/12)-1</f>
        <v>1.5309470499731193E-2</v>
      </c>
      <c r="F194" s="354">
        <f t="shared" si="665"/>
        <v>1.5309470499731193E-2</v>
      </c>
      <c r="G194" s="354">
        <f t="shared" si="665"/>
        <v>1.5309470499731193E-2</v>
      </c>
      <c r="H194" s="354">
        <f t="shared" si="665"/>
        <v>1.5309470499731193E-2</v>
      </c>
      <c r="I194" s="354">
        <f t="shared" si="665"/>
        <v>1.5309470499731193E-2</v>
      </c>
      <c r="J194" s="354">
        <f t="shared" si="665"/>
        <v>1.5309470499731193E-2</v>
      </c>
      <c r="K194" s="354">
        <f t="shared" si="665"/>
        <v>1.5309470499731193E-2</v>
      </c>
      <c r="L194" s="354">
        <f t="shared" si="665"/>
        <v>1.5309470499731193E-2</v>
      </c>
      <c r="M194" s="354">
        <f t="shared" si="665"/>
        <v>1.5309470499731193E-2</v>
      </c>
      <c r="N194" s="354">
        <f t="shared" si="665"/>
        <v>1.5309470499731193E-2</v>
      </c>
      <c r="O194" s="354">
        <f t="shared" si="665"/>
        <v>1.5309470499731193E-2</v>
      </c>
      <c r="P194" s="419">
        <f t="shared" si="665"/>
        <v>1.5309470499731193E-2</v>
      </c>
      <c r="Q194" s="420">
        <f t="shared" si="665"/>
        <v>1.5309470499731193E-2</v>
      </c>
      <c r="R194" s="420">
        <f t="shared" si="665"/>
        <v>1.5309470499731193E-2</v>
      </c>
      <c r="S194" s="420">
        <f t="shared" si="665"/>
        <v>1.5309470499731193E-2</v>
      </c>
      <c r="T194" s="420">
        <f t="shared" si="665"/>
        <v>1.5309470499731193E-2</v>
      </c>
      <c r="U194" s="420">
        <f t="shared" si="665"/>
        <v>1.5309470499731193E-2</v>
      </c>
      <c r="V194" s="420">
        <f t="shared" si="665"/>
        <v>1.5309470499731193E-2</v>
      </c>
      <c r="W194" s="420">
        <f t="shared" si="665"/>
        <v>1.5309470499731193E-2</v>
      </c>
      <c r="X194" s="420">
        <f t="shared" si="665"/>
        <v>1.5309470499731193E-2</v>
      </c>
      <c r="Y194" s="420">
        <f t="shared" si="665"/>
        <v>1.5309470499731193E-2</v>
      </c>
      <c r="Z194" s="420">
        <f t="shared" si="665"/>
        <v>1.5309470499731193E-2</v>
      </c>
      <c r="AA194" s="420">
        <f t="shared" si="665"/>
        <v>1.5309470499731193E-2</v>
      </c>
      <c r="AB194" s="419">
        <f t="shared" si="665"/>
        <v>1.5309470499731193E-2</v>
      </c>
      <c r="AC194" s="420">
        <f t="shared" si="665"/>
        <v>1.5309470499731193E-2</v>
      </c>
      <c r="AD194" s="420">
        <f t="shared" si="665"/>
        <v>1.5309470499731193E-2</v>
      </c>
      <c r="AE194" s="420">
        <f t="shared" si="665"/>
        <v>1.5309470499731193E-2</v>
      </c>
      <c r="AF194" s="420">
        <f t="shared" si="665"/>
        <v>1.5309470499731193E-2</v>
      </c>
      <c r="AG194" s="420">
        <f t="shared" si="665"/>
        <v>1.5309470499731193E-2</v>
      </c>
      <c r="AH194" s="420">
        <f t="shared" si="665"/>
        <v>1.5309470499731193E-2</v>
      </c>
      <c r="AI194" s="420">
        <f t="shared" si="665"/>
        <v>1.5309470499731193E-2</v>
      </c>
      <c r="AJ194" s="420">
        <f t="shared" si="665"/>
        <v>1.5309470499731193E-2</v>
      </c>
      <c r="AK194" s="420">
        <f t="shared" si="665"/>
        <v>1.5309470499731193E-2</v>
      </c>
      <c r="AL194" s="420">
        <f t="shared" si="665"/>
        <v>1.5309470499731193E-2</v>
      </c>
      <c r="AM194" s="420">
        <f t="shared" si="665"/>
        <v>1.5309470499731193E-2</v>
      </c>
      <c r="AN194" s="419">
        <f t="shared" si="665"/>
        <v>1.5309470499731193E-2</v>
      </c>
      <c r="AO194" s="420">
        <f t="shared" si="665"/>
        <v>1.5309470499731193E-2</v>
      </c>
      <c r="AP194" s="420">
        <f t="shared" si="665"/>
        <v>1.5309470499731193E-2</v>
      </c>
      <c r="AQ194" s="420">
        <f t="shared" si="665"/>
        <v>1.5309470499731193E-2</v>
      </c>
      <c r="AR194" s="420">
        <f t="shared" si="665"/>
        <v>1.5309470499731193E-2</v>
      </c>
      <c r="AS194" s="420">
        <f t="shared" si="665"/>
        <v>1.5309470499731193E-2</v>
      </c>
      <c r="AT194" s="420">
        <f t="shared" si="665"/>
        <v>1.5309470499731193E-2</v>
      </c>
      <c r="AU194" s="420">
        <f t="shared" si="665"/>
        <v>1.5309470499731193E-2</v>
      </c>
      <c r="AV194" s="420">
        <f t="shared" si="665"/>
        <v>1.5309470499731193E-2</v>
      </c>
      <c r="AW194" s="420">
        <f t="shared" si="665"/>
        <v>1.5309470499731193E-2</v>
      </c>
      <c r="AX194" s="420">
        <f t="shared" si="665"/>
        <v>1.5309470499731193E-2</v>
      </c>
      <c r="AY194" s="420">
        <f t="shared" si="665"/>
        <v>1.5309470499731193E-2</v>
      </c>
      <c r="AZ194" s="419">
        <f t="shared" si="665"/>
        <v>1.5309470499731193E-2</v>
      </c>
      <c r="BA194" s="420">
        <f t="shared" si="665"/>
        <v>1.5309470499731193E-2</v>
      </c>
      <c r="BB194" s="420">
        <f t="shared" si="665"/>
        <v>1.5309470499731193E-2</v>
      </c>
      <c r="BC194" s="420">
        <f t="shared" si="665"/>
        <v>1.5309470499731193E-2</v>
      </c>
      <c r="BD194" s="420">
        <f t="shared" si="665"/>
        <v>1.5309470499731193E-2</v>
      </c>
      <c r="BE194" s="420">
        <f t="shared" si="665"/>
        <v>1.5309470499731193E-2</v>
      </c>
      <c r="BF194" s="420">
        <f t="shared" si="665"/>
        <v>1.5309470499731193E-2</v>
      </c>
      <c r="BG194" s="420">
        <f t="shared" si="665"/>
        <v>1.5309470499731193E-2</v>
      </c>
      <c r="BH194" s="420">
        <f t="shared" si="665"/>
        <v>1.5309470499731193E-2</v>
      </c>
      <c r="BI194" s="420">
        <f t="shared" si="665"/>
        <v>1.5309470499731193E-2</v>
      </c>
      <c r="BJ194" s="420">
        <f t="shared" si="665"/>
        <v>1.5309470499731193E-2</v>
      </c>
      <c r="BK194" s="244">
        <f t="shared" si="665"/>
        <v>1.5309470499731193E-2</v>
      </c>
      <c r="BL194" s="53"/>
      <c r="BM194" s="85"/>
      <c r="BN194" s="86"/>
      <c r="BO194" s="87"/>
      <c r="BP194" s="87"/>
      <c r="BQ194" s="87"/>
    </row>
    <row r="195" spans="1:69" ht="12.75" customHeight="1" x14ac:dyDescent="0.25">
      <c r="A195" s="23"/>
      <c r="B195" s="126"/>
      <c r="C195" s="23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52"/>
      <c r="P195" s="22"/>
      <c r="Q195" s="22"/>
      <c r="R195" s="23"/>
      <c r="S195" s="23"/>
      <c r="T195" s="23"/>
      <c r="U195" s="23"/>
      <c r="V195" s="23"/>
      <c r="W195" s="23"/>
      <c r="X195" s="23"/>
      <c r="Y195" s="23"/>
      <c r="Z195" s="23"/>
      <c r="AA195" s="292"/>
      <c r="AB195" s="421"/>
      <c r="AC195" s="292"/>
      <c r="AD195" s="292"/>
      <c r="AE195" s="292"/>
      <c r="AF195" s="292"/>
      <c r="AG195" s="292"/>
      <c r="AH195" s="292"/>
      <c r="AI195" s="292"/>
      <c r="AJ195" s="292"/>
      <c r="AK195" s="292"/>
      <c r="AL195" s="292"/>
      <c r="AM195" s="292"/>
      <c r="AN195" s="421"/>
      <c r="AO195" s="292"/>
      <c r="AP195" s="292"/>
      <c r="AQ195" s="292"/>
      <c r="AR195" s="292"/>
      <c r="AS195" s="292"/>
      <c r="AT195" s="292"/>
      <c r="AU195" s="292"/>
      <c r="AV195" s="292"/>
      <c r="AW195" s="292"/>
      <c r="AX195" s="292"/>
      <c r="AY195" s="292"/>
      <c r="AZ195" s="421"/>
      <c r="BA195" s="292"/>
      <c r="BB195" s="292"/>
      <c r="BC195" s="292"/>
      <c r="BD195" s="292"/>
      <c r="BE195" s="292"/>
      <c r="BF195" s="292"/>
      <c r="BG195" s="292"/>
      <c r="BH195" s="292"/>
      <c r="BI195" s="292"/>
      <c r="BJ195" s="292"/>
      <c r="BK195" s="24"/>
      <c r="BL195" s="53"/>
      <c r="BM195" s="26"/>
      <c r="BN195" s="23"/>
      <c r="BO195" s="23"/>
      <c r="BP195" s="23"/>
      <c r="BQ195" s="23"/>
    </row>
    <row r="196" spans="1:69" ht="12.75" customHeight="1" x14ac:dyDescent="0.25">
      <c r="A196" s="440"/>
      <c r="B196" s="441" t="s">
        <v>113</v>
      </c>
      <c r="C196" s="442">
        <f ca="1">BK193-C119</f>
        <v>33228858.082665563</v>
      </c>
      <c r="D196" s="443" t="s">
        <v>184</v>
      </c>
      <c r="E196" s="444"/>
      <c r="F196" s="444"/>
      <c r="G196" s="444"/>
      <c r="H196" s="444"/>
      <c r="I196" s="444"/>
      <c r="J196" s="444"/>
      <c r="K196" s="444"/>
      <c r="L196" s="444"/>
      <c r="M196" s="444"/>
      <c r="N196" s="444"/>
      <c r="O196" s="445"/>
      <c r="P196" s="22"/>
      <c r="Q196" s="22"/>
      <c r="R196" s="23"/>
      <c r="S196" s="23"/>
      <c r="T196" s="23"/>
      <c r="U196" s="23"/>
      <c r="V196" s="23"/>
      <c r="W196" s="23"/>
      <c r="X196" s="23"/>
      <c r="Y196" s="23"/>
      <c r="Z196" s="23"/>
      <c r="AA196" s="292"/>
      <c r="AB196" s="421"/>
      <c r="AC196" s="292"/>
      <c r="AD196" s="292"/>
      <c r="AE196" s="292"/>
      <c r="AF196" s="292"/>
      <c r="AG196" s="292"/>
      <c r="AH196" s="292"/>
      <c r="AI196" s="292"/>
      <c r="AJ196" s="292"/>
      <c r="AK196" s="292"/>
      <c r="AL196" s="292"/>
      <c r="AM196" s="292"/>
      <c r="AN196" s="421"/>
      <c r="AO196" s="292"/>
      <c r="AP196" s="292"/>
      <c r="AQ196" s="292"/>
      <c r="AR196" s="292"/>
      <c r="AS196" s="292"/>
      <c r="AT196" s="292"/>
      <c r="AU196" s="292"/>
      <c r="AV196" s="292"/>
      <c r="AW196" s="292"/>
      <c r="AX196" s="292"/>
      <c r="AY196" s="292"/>
      <c r="AZ196" s="421"/>
      <c r="BA196" s="292"/>
      <c r="BB196" s="292"/>
      <c r="BC196" s="292"/>
      <c r="BD196" s="292"/>
      <c r="BE196" s="292"/>
      <c r="BF196" s="292"/>
      <c r="BG196" s="292"/>
      <c r="BH196" s="292"/>
      <c r="BI196" s="292"/>
      <c r="BJ196" s="292"/>
      <c r="BK196" s="24"/>
      <c r="BL196" s="53"/>
      <c r="BM196" s="26"/>
      <c r="BN196" s="23"/>
      <c r="BO196" s="23"/>
      <c r="BP196" s="23"/>
      <c r="BQ196" s="23"/>
    </row>
    <row r="197" spans="1:69" ht="20.25" customHeight="1" x14ac:dyDescent="0.25">
      <c r="A197" s="438"/>
      <c r="B197" s="438"/>
      <c r="C197" s="438"/>
      <c r="D197" s="444"/>
      <c r="E197" s="444"/>
      <c r="F197" s="444"/>
      <c r="G197" s="444"/>
      <c r="H197" s="444"/>
      <c r="I197" s="444"/>
      <c r="J197" s="444"/>
      <c r="K197" s="444"/>
      <c r="L197" s="444"/>
      <c r="M197" s="444"/>
      <c r="N197" s="444"/>
      <c r="O197" s="445"/>
      <c r="P197" s="22"/>
      <c r="Q197" s="22"/>
      <c r="R197" s="23"/>
      <c r="S197" s="23"/>
      <c r="T197" s="23"/>
      <c r="U197" s="23"/>
      <c r="V197" s="23"/>
      <c r="W197" s="23"/>
      <c r="X197" s="23"/>
      <c r="Y197" s="23"/>
      <c r="Z197" s="23"/>
      <c r="AA197" s="292"/>
      <c r="AB197" s="421"/>
      <c r="AC197" s="292"/>
      <c r="AD197" s="292"/>
      <c r="AE197" s="292"/>
      <c r="AF197" s="292"/>
      <c r="AG197" s="292"/>
      <c r="AH197" s="292"/>
      <c r="AI197" s="292"/>
      <c r="AJ197" s="292"/>
      <c r="AK197" s="292"/>
      <c r="AL197" s="292"/>
      <c r="AM197" s="292"/>
      <c r="AN197" s="421"/>
      <c r="AO197" s="292"/>
      <c r="AP197" s="292"/>
      <c r="AQ197" s="292"/>
      <c r="AR197" s="292"/>
      <c r="AS197" s="292"/>
      <c r="AT197" s="292"/>
      <c r="AU197" s="292"/>
      <c r="AV197" s="292"/>
      <c r="AW197" s="292"/>
      <c r="AX197" s="292"/>
      <c r="AY197" s="292"/>
      <c r="AZ197" s="421"/>
      <c r="BA197" s="292"/>
      <c r="BB197" s="292"/>
      <c r="BC197" s="292"/>
      <c r="BD197" s="292"/>
      <c r="BE197" s="292"/>
      <c r="BF197" s="292"/>
      <c r="BG197" s="292"/>
      <c r="BH197" s="292"/>
      <c r="BI197" s="292"/>
      <c r="BJ197" s="292"/>
      <c r="BK197" s="24"/>
      <c r="BL197" s="53"/>
      <c r="BM197" s="26"/>
      <c r="BN197" s="23"/>
      <c r="BO197" s="23"/>
      <c r="BP197" s="23"/>
      <c r="BQ197" s="23"/>
    </row>
    <row r="198" spans="1:69" ht="12.75" customHeight="1" x14ac:dyDescent="0.25">
      <c r="A198" s="23"/>
      <c r="B198" s="441" t="s">
        <v>114</v>
      </c>
      <c r="C198" s="446">
        <f ca="1">IRR(D206:I206)</f>
        <v>0.24025674282484322</v>
      </c>
      <c r="D198" s="443" t="s">
        <v>183</v>
      </c>
      <c r="E198" s="444"/>
      <c r="F198" s="444"/>
      <c r="G198" s="444"/>
      <c r="H198" s="444"/>
      <c r="I198" s="444"/>
      <c r="J198" s="444"/>
      <c r="K198" s="444"/>
      <c r="L198" s="444"/>
      <c r="M198" s="444"/>
      <c r="N198" s="444"/>
      <c r="O198" s="445"/>
      <c r="P198" s="22"/>
      <c r="Q198" s="22"/>
      <c r="R198" s="23"/>
      <c r="S198" s="23"/>
      <c r="T198" s="23"/>
      <c r="U198" s="23"/>
      <c r="V198" s="23"/>
      <c r="W198" s="23"/>
      <c r="X198" s="23"/>
      <c r="Y198" s="23"/>
      <c r="Z198" s="23"/>
      <c r="AA198" s="292"/>
      <c r="AB198" s="421"/>
      <c r="AC198" s="292"/>
      <c r="AD198" s="292"/>
      <c r="AE198" s="292"/>
      <c r="AF198" s="292"/>
      <c r="AG198" s="292"/>
      <c r="AH198" s="292"/>
      <c r="AI198" s="292"/>
      <c r="AJ198" s="292"/>
      <c r="AK198" s="292"/>
      <c r="AL198" s="292"/>
      <c r="AM198" s="292"/>
      <c r="AN198" s="421"/>
      <c r="AO198" s="292"/>
      <c r="AP198" s="292"/>
      <c r="AQ198" s="292"/>
      <c r="AR198" s="292"/>
      <c r="AS198" s="292"/>
      <c r="AT198" s="292"/>
      <c r="AU198" s="292"/>
      <c r="AV198" s="292"/>
      <c r="AW198" s="292"/>
      <c r="AX198" s="292"/>
      <c r="AY198" s="292"/>
      <c r="AZ198" s="421"/>
      <c r="BA198" s="292"/>
      <c r="BB198" s="292"/>
      <c r="BC198" s="292"/>
      <c r="BD198" s="292"/>
      <c r="BE198" s="292"/>
      <c r="BF198" s="292"/>
      <c r="BG198" s="292"/>
      <c r="BH198" s="292"/>
      <c r="BI198" s="292"/>
      <c r="BJ198" s="292"/>
      <c r="BK198" s="24"/>
      <c r="BL198" s="53"/>
      <c r="BM198" s="26"/>
      <c r="BN198" s="23"/>
      <c r="BO198" s="23"/>
      <c r="BP198" s="23"/>
      <c r="BQ198" s="23"/>
    </row>
    <row r="199" spans="1:69" ht="15.75" customHeight="1" x14ac:dyDescent="0.25">
      <c r="A199" s="23"/>
      <c r="B199" s="438"/>
      <c r="C199" s="438"/>
      <c r="D199" s="444"/>
      <c r="E199" s="444"/>
      <c r="F199" s="444"/>
      <c r="G199" s="444"/>
      <c r="H199" s="444"/>
      <c r="I199" s="444"/>
      <c r="J199" s="444"/>
      <c r="K199" s="444"/>
      <c r="L199" s="444"/>
      <c r="M199" s="444"/>
      <c r="N199" s="444"/>
      <c r="O199" s="445"/>
      <c r="P199" s="22"/>
      <c r="Q199" s="22"/>
      <c r="R199" s="23"/>
      <c r="S199" s="23"/>
      <c r="T199" s="23"/>
      <c r="U199" s="23"/>
      <c r="V199" s="23"/>
      <c r="W199" s="23"/>
      <c r="X199" s="23"/>
      <c r="Y199" s="23"/>
      <c r="Z199" s="23"/>
      <c r="AA199" s="292"/>
      <c r="AB199" s="421"/>
      <c r="AC199" s="292"/>
      <c r="AD199" s="292"/>
      <c r="AE199" s="292"/>
      <c r="AF199" s="292"/>
      <c r="AG199" s="292"/>
      <c r="AH199" s="292"/>
      <c r="AI199" s="292"/>
      <c r="AJ199" s="292"/>
      <c r="AK199" s="292"/>
      <c r="AL199" s="292"/>
      <c r="AM199" s="292"/>
      <c r="AN199" s="421"/>
      <c r="AO199" s="292"/>
      <c r="AP199" s="292"/>
      <c r="AQ199" s="292"/>
      <c r="AR199" s="292"/>
      <c r="AS199" s="292"/>
      <c r="AT199" s="292"/>
      <c r="AU199" s="292"/>
      <c r="AV199" s="292"/>
      <c r="AW199" s="292"/>
      <c r="AX199" s="292"/>
      <c r="AY199" s="292"/>
      <c r="AZ199" s="421"/>
      <c r="BA199" s="292"/>
      <c r="BB199" s="292"/>
      <c r="BC199" s="292"/>
      <c r="BD199" s="292"/>
      <c r="BE199" s="292"/>
      <c r="BF199" s="292"/>
      <c r="BG199" s="292"/>
      <c r="BH199" s="292"/>
      <c r="BI199" s="292"/>
      <c r="BJ199" s="292"/>
      <c r="BK199" s="24"/>
      <c r="BL199" s="53"/>
      <c r="BM199" s="26"/>
      <c r="BN199" s="23"/>
      <c r="BO199" s="23"/>
      <c r="BP199" s="23"/>
      <c r="BQ199" s="23"/>
    </row>
    <row r="200" spans="1:69" ht="12.75" customHeight="1" x14ac:dyDescent="0.25">
      <c r="A200" s="23"/>
      <c r="B200" s="441" t="s">
        <v>180</v>
      </c>
      <c r="C200" s="447">
        <f ca="1">BK193/(C119)</f>
        <v>1.1943208075009681</v>
      </c>
      <c r="D200" s="443" t="s">
        <v>185</v>
      </c>
      <c r="E200" s="444"/>
      <c r="F200" s="444"/>
      <c r="G200" s="444"/>
      <c r="H200" s="444"/>
      <c r="I200" s="444"/>
      <c r="J200" s="444"/>
      <c r="K200" s="444"/>
      <c r="L200" s="444"/>
      <c r="M200" s="444"/>
      <c r="N200" s="444"/>
      <c r="O200" s="445"/>
      <c r="P200" s="22"/>
      <c r="Q200" s="22"/>
      <c r="R200" s="23"/>
      <c r="S200" s="23"/>
      <c r="T200" s="23"/>
      <c r="U200" s="23"/>
      <c r="V200" s="23"/>
      <c r="W200" s="23"/>
      <c r="X200" s="23"/>
      <c r="Y200" s="23"/>
      <c r="Z200" s="23"/>
      <c r="AA200" s="292"/>
      <c r="AB200" s="421"/>
      <c r="AC200" s="292"/>
      <c r="AD200" s="292"/>
      <c r="AE200" s="292"/>
      <c r="AF200" s="292"/>
      <c r="AG200" s="292"/>
      <c r="AH200" s="292"/>
      <c r="AI200" s="292"/>
      <c r="AJ200" s="292"/>
      <c r="AK200" s="292"/>
      <c r="AL200" s="292"/>
      <c r="AM200" s="292"/>
      <c r="AN200" s="421"/>
      <c r="AO200" s="292"/>
      <c r="AP200" s="292"/>
      <c r="AQ200" s="292"/>
      <c r="AR200" s="292"/>
      <c r="AS200" s="292"/>
      <c r="AT200" s="292"/>
      <c r="AU200" s="292"/>
      <c r="AV200" s="292"/>
      <c r="AW200" s="292"/>
      <c r="AX200" s="292"/>
      <c r="AY200" s="292"/>
      <c r="AZ200" s="421"/>
      <c r="BA200" s="292"/>
      <c r="BB200" s="292"/>
      <c r="BC200" s="292"/>
      <c r="BD200" s="292"/>
      <c r="BE200" s="292"/>
      <c r="BF200" s="292"/>
      <c r="BG200" s="292"/>
      <c r="BH200" s="292"/>
      <c r="BI200" s="292"/>
      <c r="BJ200" s="292"/>
      <c r="BK200" s="24"/>
      <c r="BL200" s="53"/>
      <c r="BM200" s="26"/>
      <c r="BN200" s="23"/>
      <c r="BO200" s="23"/>
      <c r="BP200" s="23"/>
      <c r="BQ200" s="23"/>
    </row>
    <row r="201" spans="1:69" ht="12.75" customHeight="1" x14ac:dyDescent="0.25">
      <c r="A201" s="23"/>
      <c r="B201" s="438"/>
      <c r="C201" s="438"/>
      <c r="D201" s="444"/>
      <c r="E201" s="444"/>
      <c r="F201" s="444"/>
      <c r="G201" s="444"/>
      <c r="H201" s="444"/>
      <c r="I201" s="444"/>
      <c r="J201" s="444"/>
      <c r="K201" s="444"/>
      <c r="L201" s="444"/>
      <c r="M201" s="444"/>
      <c r="N201" s="444"/>
      <c r="O201" s="445"/>
      <c r="P201" s="22"/>
      <c r="Q201" s="22"/>
      <c r="R201" s="23"/>
      <c r="S201" s="23"/>
      <c r="T201" s="23"/>
      <c r="U201" s="23"/>
      <c r="V201" s="23"/>
      <c r="W201" s="23"/>
      <c r="X201" s="23"/>
      <c r="Y201" s="23"/>
      <c r="Z201" s="23"/>
      <c r="AA201" s="292"/>
      <c r="AB201" s="421"/>
      <c r="AC201" s="292"/>
      <c r="AD201" s="292"/>
      <c r="AE201" s="292"/>
      <c r="AF201" s="292"/>
      <c r="AG201" s="292"/>
      <c r="AH201" s="292"/>
      <c r="AI201" s="292"/>
      <c r="AJ201" s="292"/>
      <c r="AK201" s="292"/>
      <c r="AL201" s="292"/>
      <c r="AM201" s="292"/>
      <c r="AN201" s="421"/>
      <c r="AO201" s="292"/>
      <c r="AP201" s="292"/>
      <c r="AQ201" s="292"/>
      <c r="AR201" s="292"/>
      <c r="AS201" s="292"/>
      <c r="AT201" s="292"/>
      <c r="AU201" s="292"/>
      <c r="AV201" s="292"/>
      <c r="AW201" s="292"/>
      <c r="AX201" s="292"/>
      <c r="AY201" s="292"/>
      <c r="AZ201" s="421"/>
      <c r="BA201" s="292"/>
      <c r="BB201" s="292"/>
      <c r="BC201" s="292"/>
      <c r="BD201" s="292"/>
      <c r="BE201" s="292"/>
      <c r="BF201" s="292"/>
      <c r="BG201" s="292"/>
      <c r="BH201" s="292"/>
      <c r="BI201" s="292"/>
      <c r="BJ201" s="292"/>
      <c r="BK201" s="24"/>
      <c r="BL201" s="53"/>
      <c r="BM201" s="26"/>
      <c r="BN201" s="23"/>
      <c r="BO201" s="23"/>
      <c r="BP201" s="23"/>
      <c r="BQ201" s="23"/>
    </row>
    <row r="202" spans="1:69" ht="12.75" customHeight="1" x14ac:dyDescent="0.25">
      <c r="A202" s="23"/>
      <c r="B202" s="441" t="s">
        <v>115</v>
      </c>
      <c r="C202" s="448">
        <f>(C5-C119)/C119*100</f>
        <v>41.756904970760203</v>
      </c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52"/>
      <c r="P202" s="22"/>
      <c r="Q202" s="22"/>
      <c r="R202" s="23"/>
      <c r="S202" s="23"/>
      <c r="T202" s="23"/>
      <c r="U202" s="23"/>
      <c r="V202" s="23"/>
      <c r="W202" s="23"/>
      <c r="X202" s="23"/>
      <c r="Y202" s="23"/>
      <c r="Z202" s="23"/>
      <c r="AA202" s="292"/>
      <c r="AB202" s="421"/>
      <c r="AC202" s="292"/>
      <c r="AD202" s="292"/>
      <c r="AE202" s="292"/>
      <c r="AF202" s="292"/>
      <c r="AG202" s="292"/>
      <c r="AH202" s="292"/>
      <c r="AI202" s="292"/>
      <c r="AJ202" s="292"/>
      <c r="AK202" s="292"/>
      <c r="AL202" s="292"/>
      <c r="AM202" s="292"/>
      <c r="AN202" s="421"/>
      <c r="AO202" s="292"/>
      <c r="AP202" s="292"/>
      <c r="AQ202" s="292"/>
      <c r="AR202" s="292"/>
      <c r="AS202" s="292"/>
      <c r="AT202" s="292"/>
      <c r="AU202" s="292"/>
      <c r="AV202" s="292"/>
      <c r="AW202" s="292"/>
      <c r="AX202" s="292"/>
      <c r="AY202" s="292"/>
      <c r="AZ202" s="421"/>
      <c r="BA202" s="292"/>
      <c r="BB202" s="292"/>
      <c r="BC202" s="292"/>
      <c r="BD202" s="292"/>
      <c r="BE202" s="292"/>
      <c r="BF202" s="292"/>
      <c r="BG202" s="292"/>
      <c r="BH202" s="292"/>
      <c r="BI202" s="292"/>
      <c r="BJ202" s="292"/>
      <c r="BK202" s="24"/>
      <c r="BL202" s="53"/>
      <c r="BM202" s="26"/>
      <c r="BN202" s="23"/>
      <c r="BO202" s="23"/>
      <c r="BP202" s="23"/>
      <c r="BQ202" s="23"/>
    </row>
    <row r="203" spans="1:69" ht="12.75" customHeight="1" x14ac:dyDescent="0.25">
      <c r="A203" s="23"/>
      <c r="B203" s="438"/>
      <c r="C203" s="438"/>
      <c r="D203" s="436" t="s">
        <v>184</v>
      </c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52"/>
      <c r="P203" s="22"/>
      <c r="Q203" s="22"/>
      <c r="R203" s="23"/>
      <c r="S203" s="23"/>
      <c r="T203" s="23"/>
      <c r="U203" s="23"/>
      <c r="V203" s="23"/>
      <c r="W203" s="23"/>
      <c r="X203" s="23"/>
      <c r="Y203" s="23"/>
      <c r="Z203" s="23"/>
      <c r="AA203" s="292"/>
      <c r="AB203" s="421"/>
      <c r="AC203" s="292"/>
      <c r="AD203" s="292"/>
      <c r="AE203" s="292"/>
      <c r="AF203" s="292"/>
      <c r="AG203" s="292"/>
      <c r="AH203" s="292"/>
      <c r="AI203" s="292"/>
      <c r="AJ203" s="292"/>
      <c r="AK203" s="292"/>
      <c r="AL203" s="292"/>
      <c r="AM203" s="292"/>
      <c r="AN203" s="421"/>
      <c r="AO203" s="292"/>
      <c r="AP203" s="292"/>
      <c r="AQ203" s="292"/>
      <c r="AR203" s="292"/>
      <c r="AS203" s="292"/>
      <c r="AT203" s="292"/>
      <c r="AU203" s="292"/>
      <c r="AV203" s="292"/>
      <c r="AW203" s="292"/>
      <c r="AX203" s="292"/>
      <c r="AY203" s="292"/>
      <c r="AZ203" s="421"/>
      <c r="BA203" s="292"/>
      <c r="BB203" s="292"/>
      <c r="BC203" s="292"/>
      <c r="BD203" s="292"/>
      <c r="BE203" s="292"/>
      <c r="BF203" s="292"/>
      <c r="BG203" s="292"/>
      <c r="BH203" s="292"/>
      <c r="BI203" s="292"/>
      <c r="BJ203" s="292"/>
      <c r="BK203" s="24"/>
      <c r="BL203" s="53"/>
      <c r="BM203" s="26"/>
      <c r="BN203" s="23"/>
      <c r="BO203" s="23"/>
      <c r="BP203" s="23"/>
      <c r="BQ203" s="23"/>
    </row>
    <row r="204" spans="1:69" ht="12.75" customHeight="1" x14ac:dyDescent="0.25">
      <c r="A204" s="23"/>
      <c r="B204" s="126"/>
      <c r="C204" s="23"/>
      <c r="D204" s="437" t="s">
        <v>116</v>
      </c>
      <c r="E204" s="438"/>
      <c r="F204" s="438"/>
      <c r="G204" s="438"/>
      <c r="H204" s="22"/>
      <c r="I204" s="22"/>
      <c r="J204" s="22"/>
      <c r="K204" s="22"/>
      <c r="L204" s="22"/>
      <c r="M204" s="22"/>
      <c r="N204" s="22"/>
      <c r="O204" s="52"/>
      <c r="P204" s="22"/>
      <c r="Q204" s="22"/>
      <c r="R204" s="23"/>
      <c r="S204" s="23"/>
      <c r="T204" s="23"/>
      <c r="U204" s="23"/>
      <c r="V204" s="23"/>
      <c r="W204" s="23"/>
      <c r="X204" s="23"/>
      <c r="Y204" s="23"/>
      <c r="Z204" s="23"/>
      <c r="AA204" s="292"/>
      <c r="AB204" s="421"/>
      <c r="AC204" s="292"/>
      <c r="AD204" s="292"/>
      <c r="AE204" s="292"/>
      <c r="AF204" s="292"/>
      <c r="AG204" s="292"/>
      <c r="AH204" s="292"/>
      <c r="AI204" s="292"/>
      <c r="AJ204" s="292"/>
      <c r="AK204" s="292"/>
      <c r="AL204" s="292"/>
      <c r="AM204" s="292"/>
      <c r="AN204" s="421"/>
      <c r="AO204" s="292"/>
      <c r="AP204" s="292"/>
      <c r="AQ204" s="292"/>
      <c r="AR204" s="292"/>
      <c r="AS204" s="292"/>
      <c r="AT204" s="292"/>
      <c r="AU204" s="292"/>
      <c r="AV204" s="292"/>
      <c r="AW204" s="292"/>
      <c r="AX204" s="292"/>
      <c r="AY204" s="292"/>
      <c r="AZ204" s="421"/>
      <c r="BA204" s="292"/>
      <c r="BB204" s="292"/>
      <c r="BC204" s="292"/>
      <c r="BD204" s="292"/>
      <c r="BE204" s="292"/>
      <c r="BF204" s="292"/>
      <c r="BG204" s="292"/>
      <c r="BH204" s="292"/>
      <c r="BI204" s="292"/>
      <c r="BJ204" s="292"/>
      <c r="BK204" s="24"/>
      <c r="BL204" s="53"/>
      <c r="BM204" s="26"/>
      <c r="BN204" s="23"/>
      <c r="BO204" s="23"/>
      <c r="BP204" s="23"/>
      <c r="BQ204" s="23"/>
    </row>
    <row r="205" spans="1:69" ht="12.75" customHeight="1" x14ac:dyDescent="0.25">
      <c r="A205" s="23"/>
      <c r="B205" s="126"/>
      <c r="C205" s="23"/>
      <c r="D205" s="22"/>
      <c r="E205" s="22" t="s">
        <v>117</v>
      </c>
      <c r="F205" s="22" t="s">
        <v>118</v>
      </c>
      <c r="G205" s="22" t="s">
        <v>119</v>
      </c>
      <c r="H205" s="96" t="s">
        <v>120</v>
      </c>
      <c r="I205" s="96" t="s">
        <v>121</v>
      </c>
      <c r="J205" s="96" t="s">
        <v>122</v>
      </c>
      <c r="K205" s="22"/>
      <c r="L205" s="22"/>
      <c r="M205" s="22"/>
      <c r="N205" s="22"/>
      <c r="O205" s="52"/>
      <c r="P205" s="22"/>
      <c r="Q205" s="22"/>
      <c r="R205" s="23"/>
      <c r="S205" s="23"/>
      <c r="T205" s="23"/>
      <c r="U205" s="23"/>
      <c r="V205" s="23"/>
      <c r="W205" s="23"/>
      <c r="X205" s="23"/>
      <c r="Y205" s="23"/>
      <c r="Z205" s="23"/>
      <c r="AA205" s="292"/>
      <c r="AB205" s="421"/>
      <c r="AC205" s="292"/>
      <c r="AD205" s="292"/>
      <c r="AE205" s="292"/>
      <c r="AF205" s="292"/>
      <c r="AG205" s="292"/>
      <c r="AH205" s="292"/>
      <c r="AI205" s="292"/>
      <c r="AJ205" s="292"/>
      <c r="AK205" s="292"/>
      <c r="AL205" s="292"/>
      <c r="AM205" s="292"/>
      <c r="AN205" s="421"/>
      <c r="AO205" s="292"/>
      <c r="AP205" s="292"/>
      <c r="AQ205" s="292"/>
      <c r="AR205" s="292"/>
      <c r="AS205" s="292"/>
      <c r="AT205" s="292"/>
      <c r="AU205" s="292"/>
      <c r="AV205" s="292"/>
      <c r="AW205" s="292"/>
      <c r="AX205" s="292"/>
      <c r="AY205" s="292"/>
      <c r="AZ205" s="421"/>
      <c r="BA205" s="292"/>
      <c r="BB205" s="292"/>
      <c r="BC205" s="292"/>
      <c r="BD205" s="292"/>
      <c r="BE205" s="292"/>
      <c r="BF205" s="292"/>
      <c r="BG205" s="292"/>
      <c r="BH205" s="292"/>
      <c r="BI205" s="292"/>
      <c r="BJ205" s="292"/>
      <c r="BK205" s="24"/>
      <c r="BL205" s="53"/>
      <c r="BM205" s="26"/>
      <c r="BN205" s="23"/>
      <c r="BO205" s="23"/>
      <c r="BP205" s="23"/>
      <c r="BQ205" s="23"/>
    </row>
    <row r="206" spans="1:69" ht="12.75" customHeight="1" x14ac:dyDescent="0.25">
      <c r="A206" s="23"/>
      <c r="B206" s="126"/>
      <c r="C206" s="23"/>
      <c r="D206" s="22">
        <f>-C119</f>
        <v>-171000000</v>
      </c>
      <c r="E206" s="288">
        <f ca="1">BL188</f>
        <v>665887</v>
      </c>
      <c r="F206" s="96">
        <f ca="1">BM188</f>
        <v>82713802.950000003</v>
      </c>
      <c r="G206" s="288">
        <f t="shared" ref="G206:I206" ca="1" si="666">BN188</f>
        <v>103360072.45000002</v>
      </c>
      <c r="H206" s="288">
        <f t="shared" ca="1" si="666"/>
        <v>43382354.037500001</v>
      </c>
      <c r="I206" s="288">
        <f t="shared" ca="1" si="666"/>
        <v>129651854.5</v>
      </c>
      <c r="J206" s="22">
        <f ca="1">-G206/(C6-3.5)</f>
        <v>31321234.075757582</v>
      </c>
      <c r="K206" s="22"/>
      <c r="L206" s="22"/>
      <c r="M206" s="22"/>
      <c r="N206" s="22"/>
      <c r="O206" s="52"/>
      <c r="P206" s="22"/>
      <c r="Q206" s="22"/>
      <c r="R206" s="23"/>
      <c r="S206" s="23"/>
      <c r="T206" s="23"/>
      <c r="U206" s="23"/>
      <c r="V206" s="23"/>
      <c r="W206" s="23"/>
      <c r="X206" s="23"/>
      <c r="Y206" s="23"/>
      <c r="Z206" s="23"/>
      <c r="AA206" s="292"/>
      <c r="AB206" s="421"/>
      <c r="AC206" s="292"/>
      <c r="AD206" s="292"/>
      <c r="AE206" s="292"/>
      <c r="AF206" s="292"/>
      <c r="AG206" s="292"/>
      <c r="AH206" s="292"/>
      <c r="AI206" s="292"/>
      <c r="AJ206" s="292"/>
      <c r="AK206" s="292"/>
      <c r="AL206" s="292"/>
      <c r="AM206" s="292"/>
      <c r="AN206" s="421"/>
      <c r="AO206" s="292"/>
      <c r="AP206" s="292"/>
      <c r="AQ206" s="292"/>
      <c r="AR206" s="292"/>
      <c r="AS206" s="292"/>
      <c r="AT206" s="292"/>
      <c r="AU206" s="292"/>
      <c r="AV206" s="292"/>
      <c r="AW206" s="292"/>
      <c r="AX206" s="292"/>
      <c r="AY206" s="292"/>
      <c r="AZ206" s="421"/>
      <c r="BA206" s="292"/>
      <c r="BB206" s="292"/>
      <c r="BC206" s="292"/>
      <c r="BD206" s="292"/>
      <c r="BE206" s="292"/>
      <c r="BF206" s="292"/>
      <c r="BG206" s="292"/>
      <c r="BH206" s="292"/>
      <c r="BI206" s="292"/>
      <c r="BJ206" s="292"/>
      <c r="BK206" s="24"/>
      <c r="BL206" s="53"/>
      <c r="BM206" s="26"/>
      <c r="BN206" s="23"/>
      <c r="BO206" s="23"/>
      <c r="BP206" s="23"/>
      <c r="BQ206" s="23"/>
    </row>
    <row r="207" spans="1:69" ht="12.75" customHeight="1" x14ac:dyDescent="0.25">
      <c r="A207" s="23"/>
      <c r="B207" s="126"/>
      <c r="C207" s="23"/>
      <c r="D207" s="96"/>
      <c r="E207" s="96"/>
      <c r="F207" s="96"/>
      <c r="G207" s="22"/>
      <c r="H207" s="22"/>
      <c r="I207" s="22"/>
      <c r="J207" s="22"/>
      <c r="K207" s="22"/>
      <c r="L207" s="22"/>
      <c r="M207" s="22"/>
      <c r="N207" s="22"/>
      <c r="O207" s="52"/>
      <c r="P207" s="22"/>
      <c r="Q207" s="22"/>
      <c r="R207" s="23"/>
      <c r="S207" s="23"/>
      <c r="T207" s="23"/>
      <c r="U207" s="23"/>
      <c r="V207" s="23"/>
      <c r="W207" s="23"/>
      <c r="X207" s="23"/>
      <c r="Y207" s="23"/>
      <c r="Z207" s="23"/>
      <c r="AA207" s="292"/>
      <c r="AB207" s="421"/>
      <c r="AC207" s="292"/>
      <c r="AD207" s="292"/>
      <c r="AE207" s="292"/>
      <c r="AF207" s="292"/>
      <c r="AG207" s="292"/>
      <c r="AH207" s="292"/>
      <c r="AI207" s="292"/>
      <c r="AJ207" s="292"/>
      <c r="AK207" s="292"/>
      <c r="AL207" s="292"/>
      <c r="AM207" s="292"/>
      <c r="AN207" s="421"/>
      <c r="AO207" s="292"/>
      <c r="AP207" s="292"/>
      <c r="AQ207" s="292"/>
      <c r="AR207" s="292"/>
      <c r="AS207" s="292"/>
      <c r="AT207" s="292"/>
      <c r="AU207" s="292"/>
      <c r="AV207" s="292"/>
      <c r="AW207" s="292"/>
      <c r="AX207" s="292"/>
      <c r="AY207" s="292"/>
      <c r="AZ207" s="421"/>
      <c r="BA207" s="292"/>
      <c r="BB207" s="292"/>
      <c r="BC207" s="292"/>
      <c r="BD207" s="292"/>
      <c r="BE207" s="292"/>
      <c r="BF207" s="292"/>
      <c r="BG207" s="292"/>
      <c r="BH207" s="292"/>
      <c r="BI207" s="292"/>
      <c r="BJ207" s="292"/>
      <c r="BK207" s="24"/>
      <c r="BL207" s="53"/>
      <c r="BM207" s="26"/>
      <c r="BN207" s="23"/>
      <c r="BO207" s="23"/>
      <c r="BP207" s="23"/>
      <c r="BQ207" s="23"/>
    </row>
    <row r="208" spans="1:69" ht="12.75" customHeight="1" x14ac:dyDescent="0.25">
      <c r="A208" s="23"/>
      <c r="B208" s="126"/>
      <c r="C208" s="23"/>
      <c r="D208" s="96" t="s">
        <v>123</v>
      </c>
      <c r="E208" s="96" t="s">
        <v>124</v>
      </c>
      <c r="F208" s="96" t="s">
        <v>125</v>
      </c>
      <c r="G208" s="22"/>
      <c r="H208" s="434" t="s">
        <v>181</v>
      </c>
      <c r="I208" s="22"/>
      <c r="J208" s="22"/>
      <c r="K208" s="22"/>
      <c r="L208" s="22"/>
      <c r="M208" s="22"/>
      <c r="N208" s="22"/>
      <c r="O208" s="52"/>
      <c r="P208" s="22"/>
      <c r="Q208" s="22"/>
      <c r="R208" s="23"/>
      <c r="S208" s="23"/>
      <c r="T208" s="23"/>
      <c r="U208" s="23"/>
      <c r="V208" s="23"/>
      <c r="W208" s="23"/>
      <c r="X208" s="23"/>
      <c r="Y208" s="23"/>
      <c r="Z208" s="23"/>
      <c r="AA208" s="292"/>
      <c r="AB208" s="421"/>
      <c r="AC208" s="292"/>
      <c r="AD208" s="292"/>
      <c r="AE208" s="292"/>
      <c r="AF208" s="292"/>
      <c r="AG208" s="292"/>
      <c r="AH208" s="292"/>
      <c r="AI208" s="292"/>
      <c r="AJ208" s="292"/>
      <c r="AK208" s="292"/>
      <c r="AL208" s="292"/>
      <c r="AM208" s="292"/>
      <c r="AN208" s="421"/>
      <c r="AO208" s="292"/>
      <c r="AP208" s="292"/>
      <c r="AQ208" s="292"/>
      <c r="AR208" s="292"/>
      <c r="AS208" s="292"/>
      <c r="AT208" s="292"/>
      <c r="AU208" s="292"/>
      <c r="AV208" s="292"/>
      <c r="AW208" s="292"/>
      <c r="AX208" s="292"/>
      <c r="AY208" s="292"/>
      <c r="AZ208" s="421"/>
      <c r="BA208" s="292"/>
      <c r="BB208" s="292"/>
      <c r="BC208" s="292"/>
      <c r="BD208" s="292"/>
      <c r="BE208" s="292"/>
      <c r="BF208" s="292"/>
      <c r="BG208" s="292"/>
      <c r="BH208" s="292"/>
      <c r="BI208" s="292"/>
      <c r="BJ208" s="292"/>
      <c r="BK208" s="24"/>
      <c r="BL208" s="53"/>
      <c r="BM208" s="26"/>
      <c r="BN208" s="23"/>
      <c r="BO208" s="23"/>
      <c r="BP208" s="23"/>
      <c r="BQ208" s="23"/>
    </row>
    <row r="209" spans="1:69" ht="12.75" customHeight="1" x14ac:dyDescent="0.25">
      <c r="A209" s="23"/>
      <c r="B209" s="126"/>
      <c r="C209" s="126" t="s">
        <v>126</v>
      </c>
      <c r="D209" s="22">
        <f>BL11</f>
        <v>9660000</v>
      </c>
      <c r="E209" s="22">
        <f>BL90</f>
        <v>-10685007</v>
      </c>
      <c r="F209" s="22">
        <f t="shared" ref="F209:F212" si="667">D209-E209</f>
        <v>20345007</v>
      </c>
      <c r="G209" s="22"/>
      <c r="H209" s="434">
        <f>O119/BL87</f>
        <v>-8.4999861875224454</v>
      </c>
      <c r="I209" s="22"/>
      <c r="J209" s="22"/>
      <c r="K209" s="23"/>
      <c r="L209" s="23"/>
      <c r="M209" s="23"/>
      <c r="N209" s="23"/>
      <c r="O209" s="24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92"/>
      <c r="AB209" s="421"/>
      <c r="AC209" s="292"/>
      <c r="AD209" s="292"/>
      <c r="AE209" s="292"/>
      <c r="AF209" s="292"/>
      <c r="AG209" s="292"/>
      <c r="AH209" s="292"/>
      <c r="AI209" s="292"/>
      <c r="AJ209" s="292"/>
      <c r="AK209" s="292"/>
      <c r="AL209" s="292"/>
      <c r="AM209" s="292"/>
      <c r="AN209" s="421"/>
      <c r="AO209" s="292"/>
      <c r="AP209" s="292"/>
      <c r="AQ209" s="292"/>
      <c r="AR209" s="292"/>
      <c r="AS209" s="292"/>
      <c r="AT209" s="292"/>
      <c r="AU209" s="292"/>
      <c r="AV209" s="292"/>
      <c r="AW209" s="292"/>
      <c r="AX209" s="292"/>
      <c r="AY209" s="292"/>
      <c r="AZ209" s="421"/>
      <c r="BA209" s="292"/>
      <c r="BB209" s="292"/>
      <c r="BC209" s="292"/>
      <c r="BD209" s="292"/>
      <c r="BE209" s="292"/>
      <c r="BF209" s="292"/>
      <c r="BG209" s="292"/>
      <c r="BH209" s="292"/>
      <c r="BI209" s="292"/>
      <c r="BJ209" s="292"/>
      <c r="BK209" s="24"/>
      <c r="BL209" s="53"/>
      <c r="BM209" s="26"/>
      <c r="BN209" s="23"/>
      <c r="BO209" s="23"/>
      <c r="BP209" s="23"/>
      <c r="BQ209" s="23"/>
    </row>
    <row r="210" spans="1:69" ht="12.75" customHeight="1" x14ac:dyDescent="0.25">
      <c r="A210" s="23"/>
      <c r="B210" s="126"/>
      <c r="C210" s="126" t="s">
        <v>127</v>
      </c>
      <c r="D210" s="22">
        <f>BM11</f>
        <v>56784000</v>
      </c>
      <c r="E210" s="22">
        <f>BM90</f>
        <v>-11892793.5</v>
      </c>
      <c r="F210" s="22">
        <f t="shared" si="667"/>
        <v>68676793.5</v>
      </c>
      <c r="G210" s="22"/>
      <c r="H210" s="435">
        <f>AA119/BM87</f>
        <v>23.667918812276209</v>
      </c>
      <c r="I210" s="22"/>
      <c r="J210" s="22"/>
      <c r="K210" s="22"/>
      <c r="L210" s="22"/>
      <c r="M210" s="22"/>
      <c r="N210" s="22"/>
      <c r="O210" s="52"/>
      <c r="P210" s="22"/>
      <c r="Q210" s="22"/>
      <c r="R210" s="23"/>
      <c r="S210" s="23"/>
      <c r="T210" s="23"/>
      <c r="U210" s="23"/>
      <c r="V210" s="23"/>
      <c r="W210" s="23"/>
      <c r="X210" s="23"/>
      <c r="Y210" s="23"/>
      <c r="Z210" s="23"/>
      <c r="AA210" s="292"/>
      <c r="AB210" s="421"/>
      <c r="AC210" s="292"/>
      <c r="AD210" s="292"/>
      <c r="AE210" s="292"/>
      <c r="AF210" s="292"/>
      <c r="AG210" s="292"/>
      <c r="AH210" s="292"/>
      <c r="AI210" s="292"/>
      <c r="AJ210" s="292"/>
      <c r="AK210" s="292"/>
      <c r="AL210" s="292"/>
      <c r="AM210" s="292"/>
      <c r="AN210" s="421"/>
      <c r="AO210" s="292"/>
      <c r="AP210" s="292"/>
      <c r="AQ210" s="292"/>
      <c r="AR210" s="292"/>
      <c r="AS210" s="292"/>
      <c r="AT210" s="292"/>
      <c r="AU210" s="292"/>
      <c r="AV210" s="292"/>
      <c r="AW210" s="292"/>
      <c r="AX210" s="292"/>
      <c r="AY210" s="292"/>
      <c r="AZ210" s="421"/>
      <c r="BA210" s="292"/>
      <c r="BB210" s="292"/>
      <c r="BC210" s="292"/>
      <c r="BD210" s="292"/>
      <c r="BE210" s="292"/>
      <c r="BF210" s="292"/>
      <c r="BG210" s="292"/>
      <c r="BH210" s="292"/>
      <c r="BI210" s="292"/>
      <c r="BJ210" s="292"/>
      <c r="BK210" s="24"/>
      <c r="BL210" s="53"/>
      <c r="BM210" s="26"/>
      <c r="BN210" s="23"/>
      <c r="BO210" s="23"/>
      <c r="BP210" s="23"/>
      <c r="BQ210" s="23"/>
    </row>
    <row r="211" spans="1:69" ht="12.75" customHeight="1" x14ac:dyDescent="0.25">
      <c r="A211" s="23"/>
      <c r="B211" s="126"/>
      <c r="C211" s="126" t="s">
        <v>128</v>
      </c>
      <c r="D211" s="22">
        <f>BN11</f>
        <v>139436000</v>
      </c>
      <c r="E211" s="22">
        <f>BN90</f>
        <v>4629277.0000000102</v>
      </c>
      <c r="F211" s="22">
        <f t="shared" si="667"/>
        <v>134806723</v>
      </c>
      <c r="G211" s="22"/>
      <c r="H211" s="434">
        <f>AM119/BN87</f>
        <v>4.1832231455454867</v>
      </c>
      <c r="I211" s="22"/>
      <c r="J211" s="22"/>
      <c r="K211" s="22"/>
      <c r="L211" s="22"/>
      <c r="M211" s="22"/>
      <c r="N211" s="22"/>
      <c r="O211" s="52"/>
      <c r="P211" s="22"/>
      <c r="Q211" s="22"/>
      <c r="R211" s="23"/>
      <c r="S211" s="23"/>
      <c r="T211" s="23"/>
      <c r="U211" s="23"/>
      <c r="V211" s="23"/>
      <c r="W211" s="23"/>
      <c r="X211" s="23"/>
      <c r="Y211" s="23"/>
      <c r="Z211" s="23"/>
      <c r="AA211" s="292"/>
      <c r="AB211" s="421"/>
      <c r="AC211" s="292"/>
      <c r="AD211" s="292"/>
      <c r="AE211" s="292"/>
      <c r="AF211" s="292"/>
      <c r="AG211" s="292"/>
      <c r="AH211" s="292"/>
      <c r="AI211" s="292"/>
      <c r="AJ211" s="292"/>
      <c r="AK211" s="292"/>
      <c r="AL211" s="292"/>
      <c r="AM211" s="292"/>
      <c r="AN211" s="421"/>
      <c r="AO211" s="292"/>
      <c r="AP211" s="292"/>
      <c r="AQ211" s="292"/>
      <c r="AR211" s="292"/>
      <c r="AS211" s="292"/>
      <c r="AT211" s="292"/>
      <c r="AU211" s="292"/>
      <c r="AV211" s="292"/>
      <c r="AW211" s="292"/>
      <c r="AX211" s="292"/>
      <c r="AY211" s="292"/>
      <c r="AZ211" s="421"/>
      <c r="BA211" s="292"/>
      <c r="BB211" s="292"/>
      <c r="BC211" s="292"/>
      <c r="BD211" s="292"/>
      <c r="BE211" s="292"/>
      <c r="BF211" s="292"/>
      <c r="BG211" s="292"/>
      <c r="BH211" s="292"/>
      <c r="BI211" s="292"/>
      <c r="BJ211" s="292"/>
      <c r="BK211" s="24"/>
      <c r="BL211" s="53"/>
      <c r="BM211" s="26"/>
      <c r="BN211" s="23"/>
      <c r="BO211" s="23"/>
      <c r="BP211" s="23"/>
      <c r="BQ211" s="23"/>
    </row>
    <row r="212" spans="1:69" ht="12.75" customHeight="1" x14ac:dyDescent="0.25">
      <c r="A212" s="23"/>
      <c r="B212" s="126"/>
      <c r="C212" s="126" t="s">
        <v>170</v>
      </c>
      <c r="D212" s="22">
        <f>BO11</f>
        <v>320883750</v>
      </c>
      <c r="E212" s="22">
        <f>BO90</f>
        <v>81496246.500000015</v>
      </c>
      <c r="F212" s="22">
        <f t="shared" si="667"/>
        <v>239387503.5</v>
      </c>
      <c r="G212" s="22"/>
      <c r="H212" s="434">
        <f>AY119/BO87</f>
        <v>1.1957439342627814</v>
      </c>
      <c r="I212" s="22"/>
      <c r="J212" s="22"/>
      <c r="K212" s="22"/>
      <c r="L212" s="22"/>
      <c r="M212" s="22"/>
      <c r="N212" s="22"/>
      <c r="O212" s="52"/>
      <c r="P212" s="22"/>
      <c r="Q212" s="22"/>
      <c r="R212" s="23"/>
      <c r="S212" s="23"/>
      <c r="T212" s="23"/>
      <c r="U212" s="23"/>
      <c r="V212" s="23"/>
      <c r="W212" s="23"/>
      <c r="X212" s="23"/>
      <c r="Y212" s="23"/>
      <c r="Z212" s="23"/>
      <c r="AA212" s="292"/>
      <c r="AB212" s="421"/>
      <c r="AC212" s="292"/>
      <c r="AD212" s="292"/>
      <c r="AE212" s="292"/>
      <c r="AF212" s="292"/>
      <c r="AG212" s="292"/>
      <c r="AH212" s="292"/>
      <c r="AI212" s="292"/>
      <c r="AJ212" s="292"/>
      <c r="AK212" s="292"/>
      <c r="AL212" s="292"/>
      <c r="AM212" s="292"/>
      <c r="AN212" s="421"/>
      <c r="AO212" s="292"/>
      <c r="AP212" s="292"/>
      <c r="AQ212" s="292"/>
      <c r="AR212" s="292"/>
      <c r="AS212" s="292"/>
      <c r="AT212" s="292"/>
      <c r="AU212" s="292"/>
      <c r="AV212" s="292"/>
      <c r="AW212" s="292"/>
      <c r="AX212" s="292"/>
      <c r="AY212" s="292"/>
      <c r="AZ212" s="421"/>
      <c r="BA212" s="292"/>
      <c r="BB212" s="292"/>
      <c r="BC212" s="292"/>
      <c r="BD212" s="292"/>
      <c r="BE212" s="292"/>
      <c r="BF212" s="292"/>
      <c r="BG212" s="292"/>
      <c r="BH212" s="292"/>
      <c r="BI212" s="292"/>
      <c r="BJ212" s="292"/>
      <c r="BK212" s="24"/>
      <c r="BL212" s="53"/>
      <c r="BM212" s="26"/>
      <c r="BN212" s="23"/>
      <c r="BO212" s="23"/>
      <c r="BP212" s="23"/>
      <c r="BQ212" s="23"/>
    </row>
    <row r="213" spans="1:69" ht="12.75" customHeight="1" x14ac:dyDescent="0.25">
      <c r="A213" s="23"/>
      <c r="B213" s="126"/>
      <c r="C213" s="126" t="s">
        <v>171</v>
      </c>
      <c r="D213" s="22">
        <f>BP11</f>
        <v>537498500</v>
      </c>
      <c r="E213" s="22">
        <f>BP90</f>
        <v>178856584.49999991</v>
      </c>
      <c r="F213" s="22">
        <f>D213-E213</f>
        <v>358641915.50000012</v>
      </c>
      <c r="G213" s="22"/>
      <c r="H213" s="434">
        <f>BK119/BP87</f>
        <v>0.64745483737641429</v>
      </c>
      <c r="I213" s="22"/>
      <c r="J213" s="22"/>
      <c r="K213" s="22"/>
      <c r="L213" s="22"/>
      <c r="M213" s="22"/>
      <c r="N213" s="22"/>
      <c r="O213" s="52"/>
      <c r="P213" s="22"/>
      <c r="Q213" s="22"/>
      <c r="R213" s="23"/>
      <c r="S213" s="23"/>
      <c r="T213" s="23"/>
      <c r="U213" s="23"/>
      <c r="V213" s="23"/>
      <c r="W213" s="23"/>
      <c r="X213" s="23"/>
      <c r="Y213" s="23"/>
      <c r="Z213" s="23"/>
      <c r="AA213" s="292"/>
      <c r="AB213" s="421"/>
      <c r="AC213" s="292"/>
      <c r="AD213" s="292"/>
      <c r="AE213" s="292"/>
      <c r="AF213" s="292"/>
      <c r="AG213" s="292"/>
      <c r="AH213" s="292"/>
      <c r="AI213" s="292"/>
      <c r="AJ213" s="292"/>
      <c r="AK213" s="292"/>
      <c r="AL213" s="292"/>
      <c r="AM213" s="292"/>
      <c r="AN213" s="421"/>
      <c r="AO213" s="292"/>
      <c r="AP213" s="292"/>
      <c r="AQ213" s="292"/>
      <c r="AR213" s="292"/>
      <c r="AS213" s="292"/>
      <c r="AT213" s="292"/>
      <c r="AU213" s="292"/>
      <c r="AV213" s="292"/>
      <c r="AW213" s="292"/>
      <c r="AX213" s="292"/>
      <c r="AY213" s="292"/>
      <c r="AZ213" s="421"/>
      <c r="BA213" s="292"/>
      <c r="BB213" s="292"/>
      <c r="BC213" s="292"/>
      <c r="BD213" s="292"/>
      <c r="BE213" s="292"/>
      <c r="BF213" s="292"/>
      <c r="BG213" s="292"/>
      <c r="BH213" s="292"/>
      <c r="BI213" s="292"/>
      <c r="BJ213" s="292"/>
      <c r="BK213" s="24"/>
      <c r="BL213" s="53"/>
      <c r="BM213" s="26"/>
      <c r="BN213" s="23"/>
      <c r="BO213" s="23"/>
      <c r="BP213" s="23"/>
      <c r="BQ213" s="23"/>
    </row>
    <row r="214" spans="1:69" ht="12.75" customHeight="1" x14ac:dyDescent="0.25">
      <c r="A214" s="23"/>
      <c r="B214" s="126"/>
      <c r="C214" s="126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52"/>
      <c r="P214" s="22"/>
      <c r="Q214" s="22"/>
      <c r="R214" s="23"/>
      <c r="S214" s="23"/>
      <c r="T214" s="23"/>
      <c r="U214" s="23"/>
      <c r="V214" s="23"/>
      <c r="W214" s="23"/>
      <c r="X214" s="23"/>
      <c r="Y214" s="23"/>
      <c r="Z214" s="23"/>
      <c r="AA214" s="292"/>
      <c r="AB214" s="421"/>
      <c r="AC214" s="292"/>
      <c r="AD214" s="292"/>
      <c r="AE214" s="292"/>
      <c r="AF214" s="292"/>
      <c r="AG214" s="292"/>
      <c r="AH214" s="292"/>
      <c r="AI214" s="292"/>
      <c r="AJ214" s="292"/>
      <c r="AK214" s="292"/>
      <c r="AL214" s="292"/>
      <c r="AM214" s="292"/>
      <c r="AN214" s="421"/>
      <c r="AO214" s="292"/>
      <c r="AP214" s="292"/>
      <c r="AQ214" s="292"/>
      <c r="AR214" s="292"/>
      <c r="AS214" s="292"/>
      <c r="AT214" s="292"/>
      <c r="AU214" s="292"/>
      <c r="AV214" s="292"/>
      <c r="AW214" s="292"/>
      <c r="AX214" s="292"/>
      <c r="AY214" s="292"/>
      <c r="AZ214" s="421"/>
      <c r="BA214" s="292"/>
      <c r="BB214" s="292"/>
      <c r="BC214" s="292"/>
      <c r="BD214" s="292"/>
      <c r="BE214" s="292"/>
      <c r="BF214" s="292"/>
      <c r="BG214" s="292"/>
      <c r="BH214" s="292"/>
      <c r="BI214" s="292"/>
      <c r="BJ214" s="292"/>
      <c r="BK214" s="24"/>
      <c r="BL214" s="53"/>
      <c r="BM214" s="26"/>
      <c r="BN214" s="23"/>
      <c r="BO214" s="23"/>
      <c r="BP214" s="23"/>
      <c r="BQ214" s="23"/>
    </row>
    <row r="215" spans="1:69" ht="12.75" customHeight="1" x14ac:dyDescent="0.25">
      <c r="A215" s="23"/>
      <c r="B215" s="126"/>
      <c r="C215" s="126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52"/>
      <c r="P215" s="22"/>
      <c r="Q215" s="22"/>
      <c r="R215" s="23"/>
      <c r="S215" s="23"/>
      <c r="T215" s="23"/>
      <c r="U215" s="23"/>
      <c r="V215" s="23"/>
      <c r="W215" s="23"/>
      <c r="X215" s="23"/>
      <c r="Y215" s="23"/>
      <c r="Z215" s="23"/>
      <c r="AA215" s="292"/>
      <c r="AB215" s="421"/>
      <c r="AC215" s="292"/>
      <c r="AD215" s="292"/>
      <c r="AE215" s="292"/>
      <c r="AF215" s="292"/>
      <c r="AG215" s="292"/>
      <c r="AH215" s="292"/>
      <c r="AI215" s="292"/>
      <c r="AJ215" s="292"/>
      <c r="AK215" s="292"/>
      <c r="AL215" s="292"/>
      <c r="AM215" s="292"/>
      <c r="AN215" s="421"/>
      <c r="AO215" s="292"/>
      <c r="AP215" s="292"/>
      <c r="AQ215" s="292"/>
      <c r="AR215" s="292"/>
      <c r="AS215" s="292"/>
      <c r="AT215" s="292"/>
      <c r="AU215" s="292"/>
      <c r="AV215" s="292"/>
      <c r="AW215" s="292"/>
      <c r="AX215" s="292"/>
      <c r="AY215" s="292"/>
      <c r="AZ215" s="421"/>
      <c r="BA215" s="292"/>
      <c r="BB215" s="292"/>
      <c r="BC215" s="292"/>
      <c r="BD215" s="292"/>
      <c r="BE215" s="292"/>
      <c r="BF215" s="292"/>
      <c r="BG215" s="292"/>
      <c r="BH215" s="292"/>
      <c r="BI215" s="292"/>
      <c r="BJ215" s="292"/>
      <c r="BK215" s="24"/>
      <c r="BL215" s="53"/>
      <c r="BM215" s="26"/>
      <c r="BN215" s="23"/>
      <c r="BO215" s="23"/>
      <c r="BP215" s="23"/>
      <c r="BQ215" s="23"/>
    </row>
    <row r="216" spans="1:69" ht="12.75" customHeight="1" x14ac:dyDescent="0.25">
      <c r="A216" s="23"/>
      <c r="B216" s="126"/>
      <c r="C216" s="23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52"/>
      <c r="P216" s="22"/>
      <c r="Q216" s="22"/>
      <c r="R216" s="23"/>
      <c r="S216" s="23"/>
      <c r="T216" s="23"/>
      <c r="U216" s="23"/>
      <c r="V216" s="23"/>
      <c r="W216" s="23"/>
      <c r="X216" s="23"/>
      <c r="Y216" s="23"/>
      <c r="Z216" s="23"/>
      <c r="AA216" s="292"/>
      <c r="AB216" s="421"/>
      <c r="AC216" s="292"/>
      <c r="AD216" s="292"/>
      <c r="AE216" s="292"/>
      <c r="AF216" s="292"/>
      <c r="AG216" s="292"/>
      <c r="AH216" s="292"/>
      <c r="AI216" s="292"/>
      <c r="AJ216" s="292"/>
      <c r="AK216" s="292"/>
      <c r="AL216" s="292"/>
      <c r="AM216" s="292"/>
      <c r="AN216" s="421"/>
      <c r="AO216" s="292"/>
      <c r="AP216" s="292"/>
      <c r="AQ216" s="292"/>
      <c r="AR216" s="292"/>
      <c r="AS216" s="292"/>
      <c r="AT216" s="292"/>
      <c r="AU216" s="292"/>
      <c r="AV216" s="292"/>
      <c r="AW216" s="292"/>
      <c r="AX216" s="292"/>
      <c r="AY216" s="292"/>
      <c r="AZ216" s="421"/>
      <c r="BA216" s="292"/>
      <c r="BB216" s="292"/>
      <c r="BC216" s="292"/>
      <c r="BD216" s="292"/>
      <c r="BE216" s="292"/>
      <c r="BF216" s="292"/>
      <c r="BG216" s="292"/>
      <c r="BH216" s="292"/>
      <c r="BI216" s="292"/>
      <c r="BJ216" s="292"/>
      <c r="BK216" s="24"/>
      <c r="BL216" s="53"/>
      <c r="BM216" s="26"/>
      <c r="BN216" s="23"/>
      <c r="BO216" s="23"/>
      <c r="BP216" s="23"/>
      <c r="BQ216" s="23"/>
    </row>
    <row r="217" spans="1:69" ht="12.75" customHeight="1" x14ac:dyDescent="0.25">
      <c r="A217" s="23"/>
      <c r="B217" s="126"/>
      <c r="C217" s="23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52"/>
      <c r="P217" s="22"/>
      <c r="Q217" s="22"/>
      <c r="R217" s="23"/>
      <c r="S217" s="23"/>
      <c r="T217" s="23"/>
      <c r="U217" s="23"/>
      <c r="V217" s="23"/>
      <c r="W217" s="23"/>
      <c r="X217" s="23"/>
      <c r="Y217" s="23"/>
      <c r="Z217" s="23"/>
      <c r="AA217" s="292"/>
      <c r="AB217" s="421"/>
      <c r="AC217" s="292"/>
      <c r="AD217" s="292"/>
      <c r="AE217" s="292"/>
      <c r="AF217" s="292"/>
      <c r="AG217" s="292"/>
      <c r="AH217" s="292"/>
      <c r="AI217" s="292"/>
      <c r="AJ217" s="292"/>
      <c r="AK217" s="292"/>
      <c r="AL217" s="292"/>
      <c r="AM217" s="292"/>
      <c r="AN217" s="421"/>
      <c r="AO217" s="292"/>
      <c r="AP217" s="292"/>
      <c r="AQ217" s="292"/>
      <c r="AR217" s="292"/>
      <c r="AS217" s="292"/>
      <c r="AT217" s="292"/>
      <c r="AU217" s="292"/>
      <c r="AV217" s="292"/>
      <c r="AW217" s="292"/>
      <c r="AX217" s="292"/>
      <c r="AY217" s="292"/>
      <c r="AZ217" s="421"/>
      <c r="BA217" s="292"/>
      <c r="BB217" s="292"/>
      <c r="BC217" s="292"/>
      <c r="BD217" s="292"/>
      <c r="BE217" s="292"/>
      <c r="BF217" s="292"/>
      <c r="BG217" s="292"/>
      <c r="BH217" s="292"/>
      <c r="BI217" s="292"/>
      <c r="BJ217" s="292"/>
      <c r="BK217" s="24"/>
      <c r="BL217" s="53"/>
      <c r="BM217" s="26"/>
      <c r="BN217" s="23"/>
      <c r="BO217" s="23"/>
      <c r="BP217" s="23"/>
      <c r="BQ217" s="23"/>
    </row>
    <row r="218" spans="1:69" ht="12.75" customHeight="1" x14ac:dyDescent="0.25">
      <c r="A218" s="23"/>
      <c r="B218" s="126"/>
      <c r="C218" s="23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52"/>
      <c r="P218" s="22"/>
      <c r="Q218" s="22"/>
      <c r="R218" s="23"/>
      <c r="S218" s="23"/>
      <c r="T218" s="23"/>
      <c r="U218" s="23"/>
      <c r="V218" s="23"/>
      <c r="W218" s="23"/>
      <c r="X218" s="23"/>
      <c r="Y218" s="23"/>
      <c r="Z218" s="23"/>
      <c r="AA218" s="292"/>
      <c r="AB218" s="421"/>
      <c r="AC218" s="292"/>
      <c r="AD218" s="292"/>
      <c r="AE218" s="292"/>
      <c r="AF218" s="292"/>
      <c r="AG218" s="292"/>
      <c r="AH218" s="292"/>
      <c r="AI218" s="292"/>
      <c r="AJ218" s="292"/>
      <c r="AK218" s="292"/>
      <c r="AL218" s="292"/>
      <c r="AM218" s="292"/>
      <c r="AN218" s="421"/>
      <c r="AO218" s="292"/>
      <c r="AP218" s="292"/>
      <c r="AQ218" s="292"/>
      <c r="AR218" s="292"/>
      <c r="AS218" s="292"/>
      <c r="AT218" s="292"/>
      <c r="AU218" s="292"/>
      <c r="AV218" s="292"/>
      <c r="AW218" s="292"/>
      <c r="AX218" s="292"/>
      <c r="AY218" s="292"/>
      <c r="AZ218" s="421"/>
      <c r="BA218" s="292"/>
      <c r="BB218" s="292"/>
      <c r="BC218" s="292"/>
      <c r="BD218" s="292"/>
      <c r="BE218" s="292"/>
      <c r="BF218" s="292"/>
      <c r="BG218" s="292"/>
      <c r="BH218" s="292"/>
      <c r="BI218" s="292"/>
      <c r="BJ218" s="292"/>
      <c r="BK218" s="24"/>
      <c r="BL218" s="53"/>
      <c r="BM218" s="26"/>
      <c r="BN218" s="23"/>
      <c r="BO218" s="23"/>
      <c r="BP218" s="23"/>
      <c r="BQ218" s="23"/>
    </row>
    <row r="219" spans="1:69" ht="12.75" customHeight="1" x14ac:dyDescent="0.25">
      <c r="A219" s="23"/>
      <c r="B219" s="126"/>
      <c r="C219" s="23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52"/>
      <c r="P219" s="22"/>
      <c r="Q219" s="22"/>
      <c r="R219" s="23"/>
      <c r="S219" s="23"/>
      <c r="T219" s="23"/>
      <c r="U219" s="23"/>
      <c r="V219" s="23"/>
      <c r="W219" s="23"/>
      <c r="X219" s="23"/>
      <c r="Y219" s="23"/>
      <c r="Z219" s="23"/>
      <c r="AA219" s="292"/>
      <c r="AB219" s="421"/>
      <c r="AC219" s="292"/>
      <c r="AD219" s="292"/>
      <c r="AE219" s="292"/>
      <c r="AF219" s="292"/>
      <c r="AG219" s="292"/>
      <c r="AH219" s="292"/>
      <c r="AI219" s="292"/>
      <c r="AJ219" s="292"/>
      <c r="AK219" s="292"/>
      <c r="AL219" s="292"/>
      <c r="AM219" s="292"/>
      <c r="AN219" s="421"/>
      <c r="AO219" s="292"/>
      <c r="AP219" s="292"/>
      <c r="AQ219" s="292"/>
      <c r="AR219" s="292"/>
      <c r="AS219" s="292"/>
      <c r="AT219" s="292"/>
      <c r="AU219" s="292"/>
      <c r="AV219" s="292"/>
      <c r="AW219" s="292"/>
      <c r="AX219" s="292"/>
      <c r="AY219" s="292"/>
      <c r="AZ219" s="421"/>
      <c r="BA219" s="292"/>
      <c r="BB219" s="292"/>
      <c r="BC219" s="292"/>
      <c r="BD219" s="292"/>
      <c r="BE219" s="292"/>
      <c r="BF219" s="292"/>
      <c r="BG219" s="292"/>
      <c r="BH219" s="292"/>
      <c r="BI219" s="292"/>
      <c r="BJ219" s="292"/>
      <c r="BK219" s="24"/>
      <c r="BL219" s="53"/>
      <c r="BM219" s="26"/>
      <c r="BN219" s="23"/>
      <c r="BO219" s="23"/>
      <c r="BP219" s="23"/>
      <c r="BQ219" s="23"/>
    </row>
    <row r="220" spans="1:69" ht="12.75" customHeight="1" x14ac:dyDescent="0.25">
      <c r="A220" s="23"/>
      <c r="B220" s="126"/>
      <c r="C220" s="23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52"/>
      <c r="P220" s="22"/>
      <c r="Q220" s="22"/>
      <c r="R220" s="23"/>
      <c r="S220" s="23"/>
      <c r="T220" s="23"/>
      <c r="U220" s="23"/>
      <c r="V220" s="23"/>
      <c r="W220" s="23"/>
      <c r="X220" s="23"/>
      <c r="Y220" s="23"/>
      <c r="Z220" s="23"/>
      <c r="AA220" s="292"/>
      <c r="AB220" s="421"/>
      <c r="AC220" s="292"/>
      <c r="AD220" s="292"/>
      <c r="AE220" s="292"/>
      <c r="AF220" s="292"/>
      <c r="AG220" s="292"/>
      <c r="AH220" s="292"/>
      <c r="AI220" s="292"/>
      <c r="AJ220" s="292"/>
      <c r="AK220" s="292"/>
      <c r="AL220" s="292"/>
      <c r="AM220" s="292"/>
      <c r="AN220" s="421"/>
      <c r="AO220" s="292"/>
      <c r="AP220" s="292"/>
      <c r="AQ220" s="292"/>
      <c r="AR220" s="292"/>
      <c r="AS220" s="292"/>
      <c r="AT220" s="292"/>
      <c r="AU220" s="292"/>
      <c r="AV220" s="292"/>
      <c r="AW220" s="292"/>
      <c r="AX220" s="292"/>
      <c r="AY220" s="292"/>
      <c r="AZ220" s="421"/>
      <c r="BA220" s="292"/>
      <c r="BB220" s="292"/>
      <c r="BC220" s="292"/>
      <c r="BD220" s="292"/>
      <c r="BE220" s="292"/>
      <c r="BF220" s="292"/>
      <c r="BG220" s="292"/>
      <c r="BH220" s="292"/>
      <c r="BI220" s="292"/>
      <c r="BJ220" s="292"/>
      <c r="BK220" s="24"/>
      <c r="BL220" s="53"/>
      <c r="BM220" s="26"/>
      <c r="BN220" s="23"/>
      <c r="BO220" s="23"/>
      <c r="BP220" s="23"/>
      <c r="BQ220" s="23"/>
    </row>
    <row r="221" spans="1:69" ht="12.75" customHeight="1" x14ac:dyDescent="0.25">
      <c r="A221" s="23"/>
      <c r="B221" s="126"/>
      <c r="C221" s="23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52"/>
      <c r="P221" s="22"/>
      <c r="Q221" s="22"/>
      <c r="R221" s="23"/>
      <c r="S221" s="23"/>
      <c r="T221" s="23"/>
      <c r="U221" s="23"/>
      <c r="V221" s="23"/>
      <c r="W221" s="23"/>
      <c r="X221" s="23"/>
      <c r="Y221" s="23"/>
      <c r="Z221" s="23"/>
      <c r="AA221" s="292"/>
      <c r="AB221" s="421"/>
      <c r="AC221" s="292"/>
      <c r="AD221" s="292"/>
      <c r="AE221" s="292"/>
      <c r="AF221" s="292"/>
      <c r="AG221" s="292"/>
      <c r="AH221" s="292"/>
      <c r="AI221" s="292"/>
      <c r="AJ221" s="292"/>
      <c r="AK221" s="292"/>
      <c r="AL221" s="292"/>
      <c r="AM221" s="292"/>
      <c r="AN221" s="421"/>
      <c r="AO221" s="292"/>
      <c r="AP221" s="292"/>
      <c r="AQ221" s="292"/>
      <c r="AR221" s="292"/>
      <c r="AS221" s="292"/>
      <c r="AT221" s="292"/>
      <c r="AU221" s="292"/>
      <c r="AV221" s="292"/>
      <c r="AW221" s="292"/>
      <c r="AX221" s="292"/>
      <c r="AY221" s="292"/>
      <c r="AZ221" s="421"/>
      <c r="BA221" s="292"/>
      <c r="BB221" s="292"/>
      <c r="BC221" s="292"/>
      <c r="BD221" s="292"/>
      <c r="BE221" s="292"/>
      <c r="BF221" s="292"/>
      <c r="BG221" s="292"/>
      <c r="BH221" s="292"/>
      <c r="BI221" s="292"/>
      <c r="BJ221" s="292"/>
      <c r="BK221" s="24"/>
      <c r="BL221" s="53"/>
      <c r="BM221" s="26"/>
      <c r="BN221" s="23"/>
      <c r="BO221" s="23"/>
      <c r="BP221" s="23"/>
      <c r="BQ221" s="23"/>
    </row>
    <row r="222" spans="1:69" ht="12.75" customHeight="1" x14ac:dyDescent="0.25">
      <c r="A222" s="23"/>
      <c r="B222" s="126"/>
      <c r="C222" s="23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52"/>
      <c r="P222" s="22"/>
      <c r="Q222" s="22"/>
      <c r="R222" s="23"/>
      <c r="S222" s="23"/>
      <c r="T222" s="23"/>
      <c r="U222" s="23"/>
      <c r="V222" s="23"/>
      <c r="W222" s="23"/>
      <c r="X222" s="23"/>
      <c r="Y222" s="23"/>
      <c r="Z222" s="23"/>
      <c r="AA222" s="292"/>
      <c r="AB222" s="421"/>
      <c r="AC222" s="292"/>
      <c r="AD222" s="292"/>
      <c r="AE222" s="292"/>
      <c r="AF222" s="292"/>
      <c r="AG222" s="292"/>
      <c r="AH222" s="292"/>
      <c r="AI222" s="292"/>
      <c r="AJ222" s="292"/>
      <c r="AK222" s="292"/>
      <c r="AL222" s="292"/>
      <c r="AM222" s="292"/>
      <c r="AN222" s="421"/>
      <c r="AO222" s="292"/>
      <c r="AP222" s="292"/>
      <c r="AQ222" s="292"/>
      <c r="AR222" s="292"/>
      <c r="AS222" s="292"/>
      <c r="AT222" s="292"/>
      <c r="AU222" s="292"/>
      <c r="AV222" s="292"/>
      <c r="AW222" s="292"/>
      <c r="AX222" s="292"/>
      <c r="AY222" s="292"/>
      <c r="AZ222" s="421"/>
      <c r="BA222" s="292"/>
      <c r="BB222" s="292"/>
      <c r="BC222" s="292"/>
      <c r="BD222" s="292"/>
      <c r="BE222" s="292"/>
      <c r="BF222" s="292"/>
      <c r="BG222" s="292"/>
      <c r="BH222" s="292"/>
      <c r="BI222" s="292"/>
      <c r="BJ222" s="292"/>
      <c r="BK222" s="24"/>
      <c r="BL222" s="53"/>
      <c r="BM222" s="26"/>
      <c r="BN222" s="23"/>
      <c r="BO222" s="23"/>
      <c r="BP222" s="23"/>
      <c r="BQ222" s="23"/>
    </row>
    <row r="223" spans="1:69" ht="12.75" customHeight="1" x14ac:dyDescent="0.25">
      <c r="A223" s="23"/>
      <c r="B223" s="126"/>
      <c r="C223" s="23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52"/>
      <c r="P223" s="22"/>
      <c r="Q223" s="22"/>
      <c r="R223" s="23"/>
      <c r="S223" s="23"/>
      <c r="T223" s="23"/>
      <c r="U223" s="23"/>
      <c r="V223" s="23"/>
      <c r="W223" s="23"/>
      <c r="X223" s="23"/>
      <c r="Y223" s="23"/>
      <c r="Z223" s="23"/>
      <c r="AA223" s="292"/>
      <c r="AB223" s="421"/>
      <c r="AC223" s="292"/>
      <c r="AD223" s="292"/>
      <c r="AE223" s="292"/>
      <c r="AF223" s="292"/>
      <c r="AG223" s="292"/>
      <c r="AH223" s="292"/>
      <c r="AI223" s="292"/>
      <c r="AJ223" s="292"/>
      <c r="AK223" s="292"/>
      <c r="AL223" s="292"/>
      <c r="AM223" s="292"/>
      <c r="AN223" s="421"/>
      <c r="AO223" s="292"/>
      <c r="AP223" s="292"/>
      <c r="AQ223" s="292"/>
      <c r="AR223" s="292"/>
      <c r="AS223" s="292"/>
      <c r="AT223" s="292"/>
      <c r="AU223" s="292"/>
      <c r="AV223" s="292"/>
      <c r="AW223" s="292"/>
      <c r="AX223" s="292"/>
      <c r="AY223" s="292"/>
      <c r="AZ223" s="421"/>
      <c r="BA223" s="292"/>
      <c r="BB223" s="292"/>
      <c r="BC223" s="292"/>
      <c r="BD223" s="292"/>
      <c r="BE223" s="292"/>
      <c r="BF223" s="292"/>
      <c r="BG223" s="292"/>
      <c r="BH223" s="292"/>
      <c r="BI223" s="292"/>
      <c r="BJ223" s="292"/>
      <c r="BK223" s="24"/>
      <c r="BL223" s="53"/>
      <c r="BM223" s="26"/>
      <c r="BN223" s="23"/>
      <c r="BO223" s="23"/>
      <c r="BP223" s="23"/>
      <c r="BQ223" s="23"/>
    </row>
    <row r="224" spans="1:69" ht="12.75" customHeight="1" x14ac:dyDescent="0.25">
      <c r="A224" s="23"/>
      <c r="B224" s="126"/>
      <c r="C224" s="23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52"/>
      <c r="P224" s="22"/>
      <c r="Q224" s="22"/>
      <c r="R224" s="23"/>
      <c r="S224" s="23"/>
      <c r="T224" s="23"/>
      <c r="U224" s="23"/>
      <c r="V224" s="23"/>
      <c r="W224" s="23"/>
      <c r="X224" s="23"/>
      <c r="Y224" s="23"/>
      <c r="Z224" s="23"/>
      <c r="AA224" s="292"/>
      <c r="AB224" s="421"/>
      <c r="AC224" s="292"/>
      <c r="AD224" s="292"/>
      <c r="AE224" s="292"/>
      <c r="AF224" s="292"/>
      <c r="AG224" s="292"/>
      <c r="AH224" s="292"/>
      <c r="AI224" s="292"/>
      <c r="AJ224" s="292"/>
      <c r="AK224" s="292"/>
      <c r="AL224" s="292"/>
      <c r="AM224" s="292"/>
      <c r="AN224" s="421"/>
      <c r="AO224" s="292"/>
      <c r="AP224" s="292"/>
      <c r="AQ224" s="292"/>
      <c r="AR224" s="292"/>
      <c r="AS224" s="292"/>
      <c r="AT224" s="292"/>
      <c r="AU224" s="292"/>
      <c r="AV224" s="292"/>
      <c r="AW224" s="292"/>
      <c r="AX224" s="292"/>
      <c r="AY224" s="292"/>
      <c r="AZ224" s="421"/>
      <c r="BA224" s="292"/>
      <c r="BB224" s="292"/>
      <c r="BC224" s="292"/>
      <c r="BD224" s="292"/>
      <c r="BE224" s="292"/>
      <c r="BF224" s="292"/>
      <c r="BG224" s="292"/>
      <c r="BH224" s="292"/>
      <c r="BI224" s="292"/>
      <c r="BJ224" s="292"/>
      <c r="BK224" s="24"/>
      <c r="BL224" s="53"/>
      <c r="BM224" s="26"/>
      <c r="BN224" s="23"/>
      <c r="BO224" s="23"/>
      <c r="BP224" s="23"/>
      <c r="BQ224" s="23"/>
    </row>
    <row r="225" spans="1:69" ht="12.75" customHeight="1" x14ac:dyDescent="0.25">
      <c r="A225" s="23"/>
      <c r="B225" s="126"/>
      <c r="C225" s="23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52"/>
      <c r="P225" s="22"/>
      <c r="Q225" s="22"/>
      <c r="R225" s="23"/>
      <c r="S225" s="23"/>
      <c r="T225" s="23"/>
      <c r="U225" s="23"/>
      <c r="V225" s="23"/>
      <c r="W225" s="23"/>
      <c r="X225" s="23"/>
      <c r="Y225" s="23"/>
      <c r="Z225" s="23"/>
      <c r="AA225" s="292"/>
      <c r="AB225" s="421"/>
      <c r="AC225" s="292"/>
      <c r="AD225" s="292"/>
      <c r="AE225" s="292"/>
      <c r="AF225" s="292"/>
      <c r="AG225" s="292"/>
      <c r="AH225" s="292"/>
      <c r="AI225" s="292"/>
      <c r="AJ225" s="292"/>
      <c r="AK225" s="292"/>
      <c r="AL225" s="292"/>
      <c r="AM225" s="292"/>
      <c r="AN225" s="421"/>
      <c r="AO225" s="292"/>
      <c r="AP225" s="292"/>
      <c r="AQ225" s="292"/>
      <c r="AR225" s="292"/>
      <c r="AS225" s="292"/>
      <c r="AT225" s="292"/>
      <c r="AU225" s="292"/>
      <c r="AV225" s="292"/>
      <c r="AW225" s="292"/>
      <c r="AX225" s="292"/>
      <c r="AY225" s="292"/>
      <c r="AZ225" s="421"/>
      <c r="BA225" s="292"/>
      <c r="BB225" s="292"/>
      <c r="BC225" s="292"/>
      <c r="BD225" s="292"/>
      <c r="BE225" s="292"/>
      <c r="BF225" s="292"/>
      <c r="BG225" s="292"/>
      <c r="BH225" s="292"/>
      <c r="BI225" s="292"/>
      <c r="BJ225" s="292"/>
      <c r="BK225" s="24"/>
      <c r="BL225" s="53"/>
      <c r="BM225" s="26"/>
      <c r="BN225" s="23"/>
      <c r="BO225" s="23"/>
      <c r="BP225" s="23"/>
      <c r="BQ225" s="23"/>
    </row>
    <row r="226" spans="1:69" ht="12.75" customHeight="1" x14ac:dyDescent="0.25">
      <c r="A226" s="23"/>
      <c r="B226" s="126"/>
      <c r="C226" s="23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52"/>
      <c r="P226" s="22"/>
      <c r="Q226" s="22"/>
      <c r="R226" s="23"/>
      <c r="S226" s="23"/>
      <c r="T226" s="23"/>
      <c r="U226" s="23"/>
      <c r="V226" s="23"/>
      <c r="W226" s="23"/>
      <c r="X226" s="23"/>
      <c r="Y226" s="23"/>
      <c r="Z226" s="23"/>
      <c r="AA226" s="292"/>
      <c r="AB226" s="421"/>
      <c r="AC226" s="292"/>
      <c r="AD226" s="292"/>
      <c r="AE226" s="292"/>
      <c r="AF226" s="292"/>
      <c r="AG226" s="292"/>
      <c r="AH226" s="292"/>
      <c r="AI226" s="292"/>
      <c r="AJ226" s="292"/>
      <c r="AK226" s="292"/>
      <c r="AL226" s="292"/>
      <c r="AM226" s="292"/>
      <c r="AN226" s="421"/>
      <c r="AO226" s="292"/>
      <c r="AP226" s="292"/>
      <c r="AQ226" s="292"/>
      <c r="AR226" s="292"/>
      <c r="AS226" s="292"/>
      <c r="AT226" s="292"/>
      <c r="AU226" s="292"/>
      <c r="AV226" s="292"/>
      <c r="AW226" s="292"/>
      <c r="AX226" s="292"/>
      <c r="AY226" s="292"/>
      <c r="AZ226" s="421"/>
      <c r="BA226" s="292"/>
      <c r="BB226" s="292"/>
      <c r="BC226" s="292"/>
      <c r="BD226" s="292"/>
      <c r="BE226" s="292"/>
      <c r="BF226" s="292"/>
      <c r="BG226" s="292"/>
      <c r="BH226" s="292"/>
      <c r="BI226" s="292"/>
      <c r="BJ226" s="292"/>
      <c r="BK226" s="24"/>
      <c r="BL226" s="53"/>
      <c r="BM226" s="26"/>
      <c r="BN226" s="23"/>
      <c r="BO226" s="23"/>
      <c r="BP226" s="23"/>
      <c r="BQ226" s="23"/>
    </row>
    <row r="227" spans="1:69" ht="12.75" customHeight="1" x14ac:dyDescent="0.25">
      <c r="A227" s="23"/>
      <c r="B227" s="126"/>
      <c r="C227" s="23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52"/>
      <c r="P227" s="22"/>
      <c r="Q227" s="22"/>
      <c r="R227" s="23"/>
      <c r="S227" s="23"/>
      <c r="T227" s="23"/>
      <c r="U227" s="23"/>
      <c r="V227" s="23"/>
      <c r="W227" s="23"/>
      <c r="X227" s="23"/>
      <c r="Y227" s="23"/>
      <c r="Z227" s="23"/>
      <c r="AA227" s="292"/>
      <c r="AB227" s="421"/>
      <c r="AC227" s="292"/>
      <c r="AD227" s="292"/>
      <c r="AE227" s="292"/>
      <c r="AF227" s="292"/>
      <c r="AG227" s="292"/>
      <c r="AH227" s="292"/>
      <c r="AI227" s="292"/>
      <c r="AJ227" s="292"/>
      <c r="AK227" s="292"/>
      <c r="AL227" s="292"/>
      <c r="AM227" s="292"/>
      <c r="AN227" s="421"/>
      <c r="AO227" s="292"/>
      <c r="AP227" s="292"/>
      <c r="AQ227" s="292"/>
      <c r="AR227" s="292"/>
      <c r="AS227" s="292"/>
      <c r="AT227" s="292"/>
      <c r="AU227" s="292"/>
      <c r="AV227" s="292"/>
      <c r="AW227" s="292"/>
      <c r="AX227" s="292"/>
      <c r="AY227" s="292"/>
      <c r="AZ227" s="421"/>
      <c r="BA227" s="292"/>
      <c r="BB227" s="292"/>
      <c r="BC227" s="292"/>
      <c r="BD227" s="292"/>
      <c r="BE227" s="292"/>
      <c r="BF227" s="292"/>
      <c r="BG227" s="292"/>
      <c r="BH227" s="292"/>
      <c r="BI227" s="292"/>
      <c r="BJ227" s="292"/>
      <c r="BK227" s="24"/>
      <c r="BL227" s="53"/>
      <c r="BM227" s="26"/>
      <c r="BN227" s="23"/>
      <c r="BO227" s="23"/>
      <c r="BP227" s="23"/>
      <c r="BQ227" s="23"/>
    </row>
    <row r="228" spans="1:69" ht="12.75" customHeight="1" x14ac:dyDescent="0.25">
      <c r="A228" s="23"/>
      <c r="B228" s="126"/>
      <c r="C228" s="23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52"/>
      <c r="P228" s="22"/>
      <c r="Q228" s="22"/>
      <c r="R228" s="23"/>
      <c r="S228" s="23"/>
      <c r="T228" s="23"/>
      <c r="U228" s="23"/>
      <c r="V228" s="23"/>
      <c r="W228" s="23"/>
      <c r="X228" s="23"/>
      <c r="Y228" s="23"/>
      <c r="Z228" s="23"/>
      <c r="AA228" s="292"/>
      <c r="AB228" s="421"/>
      <c r="AC228" s="292"/>
      <c r="AD228" s="292"/>
      <c r="AE228" s="292"/>
      <c r="AF228" s="292"/>
      <c r="AG228" s="292"/>
      <c r="AH228" s="292"/>
      <c r="AI228" s="292"/>
      <c r="AJ228" s="292"/>
      <c r="AK228" s="292"/>
      <c r="AL228" s="292"/>
      <c r="AM228" s="292"/>
      <c r="AN228" s="421"/>
      <c r="AO228" s="292"/>
      <c r="AP228" s="292"/>
      <c r="AQ228" s="292"/>
      <c r="AR228" s="292"/>
      <c r="AS228" s="292"/>
      <c r="AT228" s="292"/>
      <c r="AU228" s="292"/>
      <c r="AV228" s="292"/>
      <c r="AW228" s="292"/>
      <c r="AX228" s="292"/>
      <c r="AY228" s="292"/>
      <c r="AZ228" s="421"/>
      <c r="BA228" s="292"/>
      <c r="BB228" s="292"/>
      <c r="BC228" s="292"/>
      <c r="BD228" s="292"/>
      <c r="BE228" s="292"/>
      <c r="BF228" s="292"/>
      <c r="BG228" s="292"/>
      <c r="BH228" s="292"/>
      <c r="BI228" s="292"/>
      <c r="BJ228" s="292"/>
      <c r="BK228" s="24"/>
      <c r="BL228" s="53"/>
      <c r="BM228" s="26"/>
      <c r="BN228" s="23"/>
      <c r="BO228" s="23"/>
      <c r="BP228" s="23"/>
      <c r="BQ228" s="23"/>
    </row>
    <row r="229" spans="1:69" ht="12.75" customHeight="1" x14ac:dyDescent="0.25">
      <c r="A229" s="23"/>
      <c r="B229" s="126"/>
      <c r="C229" s="23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52"/>
      <c r="P229" s="22"/>
      <c r="Q229" s="22"/>
      <c r="R229" s="23"/>
      <c r="S229" s="23"/>
      <c r="T229" s="23"/>
      <c r="U229" s="23"/>
      <c r="V229" s="23"/>
      <c r="W229" s="23"/>
      <c r="X229" s="23"/>
      <c r="Y229" s="23"/>
      <c r="Z229" s="23"/>
      <c r="AA229" s="292"/>
      <c r="AB229" s="421"/>
      <c r="AC229" s="292"/>
      <c r="AD229" s="292"/>
      <c r="AE229" s="292"/>
      <c r="AF229" s="292"/>
      <c r="AG229" s="292"/>
      <c r="AH229" s="292"/>
      <c r="AI229" s="292"/>
      <c r="AJ229" s="292"/>
      <c r="AK229" s="292"/>
      <c r="AL229" s="292"/>
      <c r="AM229" s="292"/>
      <c r="AN229" s="421"/>
      <c r="AO229" s="292"/>
      <c r="AP229" s="292"/>
      <c r="AQ229" s="292"/>
      <c r="AR229" s="292"/>
      <c r="AS229" s="292"/>
      <c r="AT229" s="292"/>
      <c r="AU229" s="292"/>
      <c r="AV229" s="292"/>
      <c r="AW229" s="292"/>
      <c r="AX229" s="292"/>
      <c r="AY229" s="292"/>
      <c r="AZ229" s="421"/>
      <c r="BA229" s="292"/>
      <c r="BB229" s="292"/>
      <c r="BC229" s="292"/>
      <c r="BD229" s="292"/>
      <c r="BE229" s="292"/>
      <c r="BF229" s="292"/>
      <c r="BG229" s="292"/>
      <c r="BH229" s="292"/>
      <c r="BI229" s="292"/>
      <c r="BJ229" s="292"/>
      <c r="BK229" s="24"/>
      <c r="BL229" s="53"/>
      <c r="BM229" s="26"/>
      <c r="BN229" s="23"/>
      <c r="BO229" s="23"/>
      <c r="BP229" s="23"/>
      <c r="BQ229" s="23"/>
    </row>
    <row r="230" spans="1:69" ht="12.75" customHeight="1" x14ac:dyDescent="0.25">
      <c r="A230" s="23"/>
      <c r="B230" s="126"/>
      <c r="C230" s="23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52"/>
      <c r="P230" s="22"/>
      <c r="Q230" s="22"/>
      <c r="R230" s="23"/>
      <c r="S230" s="23"/>
      <c r="T230" s="23"/>
      <c r="U230" s="23"/>
      <c r="V230" s="23"/>
      <c r="W230" s="23"/>
      <c r="X230" s="23"/>
      <c r="Y230" s="23"/>
      <c r="Z230" s="23"/>
      <c r="AA230" s="292"/>
      <c r="AB230" s="421"/>
      <c r="AC230" s="292"/>
      <c r="AD230" s="292"/>
      <c r="AE230" s="292"/>
      <c r="AF230" s="292"/>
      <c r="AG230" s="292"/>
      <c r="AH230" s="292"/>
      <c r="AI230" s="292"/>
      <c r="AJ230" s="292"/>
      <c r="AK230" s="292"/>
      <c r="AL230" s="292"/>
      <c r="AM230" s="292"/>
      <c r="AN230" s="421"/>
      <c r="AO230" s="292"/>
      <c r="AP230" s="292"/>
      <c r="AQ230" s="292"/>
      <c r="AR230" s="292"/>
      <c r="AS230" s="292"/>
      <c r="AT230" s="292"/>
      <c r="AU230" s="292"/>
      <c r="AV230" s="292"/>
      <c r="AW230" s="292"/>
      <c r="AX230" s="292"/>
      <c r="AY230" s="292"/>
      <c r="AZ230" s="421"/>
      <c r="BA230" s="292"/>
      <c r="BB230" s="292"/>
      <c r="BC230" s="292"/>
      <c r="BD230" s="292"/>
      <c r="BE230" s="292"/>
      <c r="BF230" s="292"/>
      <c r="BG230" s="292"/>
      <c r="BH230" s="292"/>
      <c r="BI230" s="292"/>
      <c r="BJ230" s="292"/>
      <c r="BK230" s="24"/>
      <c r="BL230" s="53"/>
      <c r="BM230" s="26"/>
      <c r="BN230" s="23"/>
      <c r="BO230" s="23"/>
      <c r="BP230" s="23"/>
      <c r="BQ230" s="23"/>
    </row>
    <row r="231" spans="1:69" ht="12.75" customHeight="1" x14ac:dyDescent="0.25">
      <c r="A231" s="23"/>
      <c r="B231" s="126"/>
      <c r="C231" s="23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52"/>
      <c r="P231" s="22"/>
      <c r="Q231" s="22"/>
      <c r="R231" s="23"/>
      <c r="S231" s="23"/>
      <c r="T231" s="23"/>
      <c r="U231" s="23"/>
      <c r="V231" s="23"/>
      <c r="W231" s="23"/>
      <c r="X231" s="23"/>
      <c r="Y231" s="23"/>
      <c r="Z231" s="23"/>
      <c r="AA231" s="292"/>
      <c r="AB231" s="421"/>
      <c r="AC231" s="292"/>
      <c r="AD231" s="292"/>
      <c r="AE231" s="292"/>
      <c r="AF231" s="292"/>
      <c r="AG231" s="292"/>
      <c r="AH231" s="292"/>
      <c r="AI231" s="292"/>
      <c r="AJ231" s="292"/>
      <c r="AK231" s="292"/>
      <c r="AL231" s="292"/>
      <c r="AM231" s="292"/>
      <c r="AN231" s="421"/>
      <c r="AO231" s="292"/>
      <c r="AP231" s="292"/>
      <c r="AQ231" s="292"/>
      <c r="AR231" s="292"/>
      <c r="AS231" s="292"/>
      <c r="AT231" s="292"/>
      <c r="AU231" s="292"/>
      <c r="AV231" s="292"/>
      <c r="AW231" s="292"/>
      <c r="AX231" s="292"/>
      <c r="AY231" s="292"/>
      <c r="AZ231" s="421"/>
      <c r="BA231" s="292"/>
      <c r="BB231" s="292"/>
      <c r="BC231" s="292"/>
      <c r="BD231" s="292"/>
      <c r="BE231" s="292"/>
      <c r="BF231" s="292"/>
      <c r="BG231" s="292"/>
      <c r="BH231" s="292"/>
      <c r="BI231" s="292"/>
      <c r="BJ231" s="292"/>
      <c r="BK231" s="24"/>
      <c r="BL231" s="53"/>
      <c r="BM231" s="26"/>
      <c r="BN231" s="23"/>
      <c r="BO231" s="23"/>
      <c r="BP231" s="23"/>
      <c r="BQ231" s="23"/>
    </row>
    <row r="232" spans="1:69" ht="12.75" customHeight="1" x14ac:dyDescent="0.25">
      <c r="A232" s="23"/>
      <c r="B232" s="126"/>
      <c r="C232" s="23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52"/>
      <c r="P232" s="22"/>
      <c r="Q232" s="22"/>
      <c r="R232" s="23"/>
      <c r="S232" s="23"/>
      <c r="T232" s="23"/>
      <c r="U232" s="23"/>
      <c r="V232" s="23"/>
      <c r="W232" s="23"/>
      <c r="X232" s="23"/>
      <c r="Y232" s="23"/>
      <c r="Z232" s="23"/>
      <c r="AA232" s="292"/>
      <c r="AB232" s="421"/>
      <c r="AC232" s="292"/>
      <c r="AD232" s="292"/>
      <c r="AE232" s="292"/>
      <c r="AF232" s="292"/>
      <c r="AG232" s="292"/>
      <c r="AH232" s="292"/>
      <c r="AI232" s="292"/>
      <c r="AJ232" s="292"/>
      <c r="AK232" s="292"/>
      <c r="AL232" s="292"/>
      <c r="AM232" s="292"/>
      <c r="AN232" s="421"/>
      <c r="AO232" s="292"/>
      <c r="AP232" s="292"/>
      <c r="AQ232" s="292"/>
      <c r="AR232" s="292"/>
      <c r="AS232" s="292"/>
      <c r="AT232" s="292"/>
      <c r="AU232" s="292"/>
      <c r="AV232" s="292"/>
      <c r="AW232" s="292"/>
      <c r="AX232" s="292"/>
      <c r="AY232" s="292"/>
      <c r="AZ232" s="421"/>
      <c r="BA232" s="292"/>
      <c r="BB232" s="292"/>
      <c r="BC232" s="292"/>
      <c r="BD232" s="292"/>
      <c r="BE232" s="292"/>
      <c r="BF232" s="292"/>
      <c r="BG232" s="292"/>
      <c r="BH232" s="292"/>
      <c r="BI232" s="292"/>
      <c r="BJ232" s="292"/>
      <c r="BK232" s="24"/>
      <c r="BL232" s="53"/>
      <c r="BM232" s="26"/>
      <c r="BN232" s="23"/>
      <c r="BO232" s="23"/>
      <c r="BP232" s="23"/>
      <c r="BQ232" s="23"/>
    </row>
    <row r="233" spans="1:69" ht="12.75" customHeight="1" x14ac:dyDescent="0.25">
      <c r="A233" s="23"/>
      <c r="B233" s="126"/>
      <c r="C233" s="23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52"/>
      <c r="P233" s="22"/>
      <c r="Q233" s="22"/>
      <c r="R233" s="23"/>
      <c r="S233" s="23"/>
      <c r="T233" s="23"/>
      <c r="U233" s="23"/>
      <c r="V233" s="23"/>
      <c r="W233" s="23"/>
      <c r="X233" s="23"/>
      <c r="Y233" s="23"/>
      <c r="Z233" s="23"/>
      <c r="AA233" s="292"/>
      <c r="AB233" s="421"/>
      <c r="AC233" s="292"/>
      <c r="AD233" s="292"/>
      <c r="AE233" s="292"/>
      <c r="AF233" s="292"/>
      <c r="AG233" s="292"/>
      <c r="AH233" s="292"/>
      <c r="AI233" s="292"/>
      <c r="AJ233" s="292"/>
      <c r="AK233" s="292"/>
      <c r="AL233" s="292"/>
      <c r="AM233" s="292"/>
      <c r="AN233" s="421"/>
      <c r="AO233" s="292"/>
      <c r="AP233" s="292"/>
      <c r="AQ233" s="292"/>
      <c r="AR233" s="292"/>
      <c r="AS233" s="292"/>
      <c r="AT233" s="292"/>
      <c r="AU233" s="292"/>
      <c r="AV233" s="292"/>
      <c r="AW233" s="292"/>
      <c r="AX233" s="292"/>
      <c r="AY233" s="292"/>
      <c r="AZ233" s="421"/>
      <c r="BA233" s="292"/>
      <c r="BB233" s="292"/>
      <c r="BC233" s="292"/>
      <c r="BD233" s="292"/>
      <c r="BE233" s="292"/>
      <c r="BF233" s="292"/>
      <c r="BG233" s="292"/>
      <c r="BH233" s="292"/>
      <c r="BI233" s="292"/>
      <c r="BJ233" s="292"/>
      <c r="BK233" s="24"/>
      <c r="BL233" s="53"/>
      <c r="BM233" s="26"/>
      <c r="BN233" s="23"/>
      <c r="BO233" s="23"/>
      <c r="BP233" s="23"/>
      <c r="BQ233" s="23"/>
    </row>
    <row r="234" spans="1:69" ht="12.75" customHeight="1" x14ac:dyDescent="0.25">
      <c r="A234" s="23"/>
      <c r="B234" s="126"/>
      <c r="C234" s="23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52"/>
      <c r="P234" s="22"/>
      <c r="Q234" s="22"/>
      <c r="R234" s="23"/>
      <c r="S234" s="23"/>
      <c r="T234" s="23"/>
      <c r="U234" s="23"/>
      <c r="V234" s="23"/>
      <c r="W234" s="23"/>
      <c r="X234" s="23"/>
      <c r="Y234" s="23"/>
      <c r="Z234" s="23"/>
      <c r="AA234" s="292"/>
      <c r="AB234" s="421"/>
      <c r="AC234" s="292"/>
      <c r="AD234" s="292"/>
      <c r="AE234" s="292"/>
      <c r="AF234" s="292"/>
      <c r="AG234" s="292"/>
      <c r="AH234" s="292"/>
      <c r="AI234" s="292"/>
      <c r="AJ234" s="292"/>
      <c r="AK234" s="292"/>
      <c r="AL234" s="292"/>
      <c r="AM234" s="292"/>
      <c r="AN234" s="421"/>
      <c r="AO234" s="292"/>
      <c r="AP234" s="292"/>
      <c r="AQ234" s="292"/>
      <c r="AR234" s="292"/>
      <c r="AS234" s="292"/>
      <c r="AT234" s="292"/>
      <c r="AU234" s="292"/>
      <c r="AV234" s="292"/>
      <c r="AW234" s="292"/>
      <c r="AX234" s="292"/>
      <c r="AY234" s="292"/>
      <c r="AZ234" s="421"/>
      <c r="BA234" s="292"/>
      <c r="BB234" s="292"/>
      <c r="BC234" s="292"/>
      <c r="BD234" s="292"/>
      <c r="BE234" s="292"/>
      <c r="BF234" s="292"/>
      <c r="BG234" s="292"/>
      <c r="BH234" s="292"/>
      <c r="BI234" s="292"/>
      <c r="BJ234" s="292"/>
      <c r="BK234" s="24"/>
      <c r="BL234" s="53"/>
      <c r="BM234" s="26"/>
      <c r="BN234" s="23"/>
      <c r="BO234" s="23"/>
      <c r="BP234" s="23"/>
      <c r="BQ234" s="23"/>
    </row>
    <row r="235" spans="1:69" ht="12.75" customHeight="1" x14ac:dyDescent="0.25">
      <c r="A235" s="23"/>
      <c r="B235" s="126"/>
      <c r="C235" s="23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52"/>
      <c r="P235" s="22"/>
      <c r="Q235" s="22"/>
      <c r="R235" s="23"/>
      <c r="S235" s="23"/>
      <c r="T235" s="23"/>
      <c r="U235" s="23"/>
      <c r="V235" s="23"/>
      <c r="W235" s="23"/>
      <c r="X235" s="23"/>
      <c r="Y235" s="23"/>
      <c r="Z235" s="23"/>
      <c r="AA235" s="292"/>
      <c r="AB235" s="421"/>
      <c r="AC235" s="292"/>
      <c r="AD235" s="292"/>
      <c r="AE235" s="292"/>
      <c r="AF235" s="292"/>
      <c r="AG235" s="292"/>
      <c r="AH235" s="292"/>
      <c r="AI235" s="292"/>
      <c r="AJ235" s="292"/>
      <c r="AK235" s="292"/>
      <c r="AL235" s="292"/>
      <c r="AM235" s="292"/>
      <c r="AN235" s="421"/>
      <c r="AO235" s="292"/>
      <c r="AP235" s="292"/>
      <c r="AQ235" s="292"/>
      <c r="AR235" s="292"/>
      <c r="AS235" s="292"/>
      <c r="AT235" s="292"/>
      <c r="AU235" s="292"/>
      <c r="AV235" s="292"/>
      <c r="AW235" s="292"/>
      <c r="AX235" s="292"/>
      <c r="AY235" s="292"/>
      <c r="AZ235" s="421"/>
      <c r="BA235" s="292"/>
      <c r="BB235" s="292"/>
      <c r="BC235" s="292"/>
      <c r="BD235" s="292"/>
      <c r="BE235" s="292"/>
      <c r="BF235" s="292"/>
      <c r="BG235" s="292"/>
      <c r="BH235" s="292"/>
      <c r="BI235" s="292"/>
      <c r="BJ235" s="292"/>
      <c r="BK235" s="24"/>
      <c r="BL235" s="53"/>
      <c r="BM235" s="26"/>
      <c r="BN235" s="23"/>
      <c r="BO235" s="23"/>
      <c r="BP235" s="23"/>
      <c r="BQ235" s="23"/>
    </row>
    <row r="236" spans="1:69" ht="12.75" customHeight="1" x14ac:dyDescent="0.25">
      <c r="A236" s="23"/>
      <c r="B236" s="126"/>
      <c r="C236" s="23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52"/>
      <c r="P236" s="22"/>
      <c r="Q236" s="22"/>
      <c r="R236" s="23"/>
      <c r="S236" s="23"/>
      <c r="T236" s="23"/>
      <c r="U236" s="23"/>
      <c r="V236" s="23"/>
      <c r="W236" s="23"/>
      <c r="X236" s="23"/>
      <c r="Y236" s="23"/>
      <c r="Z236" s="23"/>
      <c r="AA236" s="292"/>
      <c r="AB236" s="421"/>
      <c r="AC236" s="292"/>
      <c r="AD236" s="292"/>
      <c r="AE236" s="292"/>
      <c r="AF236" s="292"/>
      <c r="AG236" s="292"/>
      <c r="AH236" s="292"/>
      <c r="AI236" s="292"/>
      <c r="AJ236" s="292"/>
      <c r="AK236" s="292"/>
      <c r="AL236" s="292"/>
      <c r="AM236" s="292"/>
      <c r="AN236" s="421"/>
      <c r="AO236" s="292"/>
      <c r="AP236" s="292"/>
      <c r="AQ236" s="292"/>
      <c r="AR236" s="292"/>
      <c r="AS236" s="292"/>
      <c r="AT236" s="292"/>
      <c r="AU236" s="292"/>
      <c r="AV236" s="292"/>
      <c r="AW236" s="292"/>
      <c r="AX236" s="292"/>
      <c r="AY236" s="292"/>
      <c r="AZ236" s="421"/>
      <c r="BA236" s="292"/>
      <c r="BB236" s="292"/>
      <c r="BC236" s="292"/>
      <c r="BD236" s="292"/>
      <c r="BE236" s="292"/>
      <c r="BF236" s="292"/>
      <c r="BG236" s="292"/>
      <c r="BH236" s="292"/>
      <c r="BI236" s="292"/>
      <c r="BJ236" s="292"/>
      <c r="BK236" s="24"/>
      <c r="BL236" s="53"/>
      <c r="BM236" s="26"/>
      <c r="BN236" s="23"/>
      <c r="BO236" s="23"/>
      <c r="BP236" s="23"/>
      <c r="BQ236" s="23"/>
    </row>
    <row r="237" spans="1:69" ht="12.75" customHeight="1" x14ac:dyDescent="0.25">
      <c r="A237" s="23"/>
      <c r="B237" s="126"/>
      <c r="C237" s="23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52"/>
      <c r="P237" s="22"/>
      <c r="Q237" s="22"/>
      <c r="R237" s="23"/>
      <c r="S237" s="23"/>
      <c r="T237" s="23"/>
      <c r="U237" s="23"/>
      <c r="V237" s="23"/>
      <c r="W237" s="23"/>
      <c r="X237" s="23"/>
      <c r="Y237" s="23"/>
      <c r="Z237" s="23"/>
      <c r="AA237" s="292"/>
      <c r="AB237" s="421"/>
      <c r="AC237" s="292"/>
      <c r="AD237" s="292"/>
      <c r="AE237" s="292"/>
      <c r="AF237" s="292"/>
      <c r="AG237" s="292"/>
      <c r="AH237" s="292"/>
      <c r="AI237" s="292"/>
      <c r="AJ237" s="292"/>
      <c r="AK237" s="292"/>
      <c r="AL237" s="292"/>
      <c r="AM237" s="292"/>
      <c r="AN237" s="421"/>
      <c r="AO237" s="292"/>
      <c r="AP237" s="292"/>
      <c r="AQ237" s="292"/>
      <c r="AR237" s="292"/>
      <c r="AS237" s="292"/>
      <c r="AT237" s="292"/>
      <c r="AU237" s="292"/>
      <c r="AV237" s="292"/>
      <c r="AW237" s="292"/>
      <c r="AX237" s="292"/>
      <c r="AY237" s="292"/>
      <c r="AZ237" s="421"/>
      <c r="BA237" s="292"/>
      <c r="BB237" s="292"/>
      <c r="BC237" s="292"/>
      <c r="BD237" s="292"/>
      <c r="BE237" s="292"/>
      <c r="BF237" s="292"/>
      <c r="BG237" s="292"/>
      <c r="BH237" s="292"/>
      <c r="BI237" s="292"/>
      <c r="BJ237" s="292"/>
      <c r="BK237" s="24"/>
      <c r="BL237" s="53"/>
      <c r="BM237" s="26"/>
      <c r="BN237" s="23"/>
      <c r="BO237" s="23"/>
      <c r="BP237" s="23"/>
      <c r="BQ237" s="23"/>
    </row>
    <row r="238" spans="1:69" ht="12.75" customHeight="1" x14ac:dyDescent="0.25">
      <c r="A238" s="23"/>
      <c r="B238" s="126"/>
      <c r="C238" s="23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52"/>
      <c r="P238" s="22"/>
      <c r="Q238" s="22"/>
      <c r="R238" s="23"/>
      <c r="S238" s="23"/>
      <c r="T238" s="23"/>
      <c r="U238" s="23"/>
      <c r="V238" s="23"/>
      <c r="W238" s="23"/>
      <c r="X238" s="23"/>
      <c r="Y238" s="23"/>
      <c r="Z238" s="23"/>
      <c r="AA238" s="292"/>
      <c r="AB238" s="421"/>
      <c r="AC238" s="292"/>
      <c r="AD238" s="292"/>
      <c r="AE238" s="292"/>
      <c r="AF238" s="292"/>
      <c r="AG238" s="292"/>
      <c r="AH238" s="292"/>
      <c r="AI238" s="292"/>
      <c r="AJ238" s="292"/>
      <c r="AK238" s="292"/>
      <c r="AL238" s="292"/>
      <c r="AM238" s="292"/>
      <c r="AN238" s="421"/>
      <c r="AO238" s="292"/>
      <c r="AP238" s="292"/>
      <c r="AQ238" s="292"/>
      <c r="AR238" s="292"/>
      <c r="AS238" s="292"/>
      <c r="AT238" s="292"/>
      <c r="AU238" s="292"/>
      <c r="AV238" s="292"/>
      <c r="AW238" s="292"/>
      <c r="AX238" s="292"/>
      <c r="AY238" s="292"/>
      <c r="AZ238" s="421"/>
      <c r="BA238" s="292"/>
      <c r="BB238" s="292"/>
      <c r="BC238" s="292"/>
      <c r="BD238" s="292"/>
      <c r="BE238" s="292"/>
      <c r="BF238" s="292"/>
      <c r="BG238" s="292"/>
      <c r="BH238" s="292"/>
      <c r="BI238" s="292"/>
      <c r="BJ238" s="292"/>
      <c r="BK238" s="24"/>
      <c r="BL238" s="53"/>
      <c r="BM238" s="26"/>
      <c r="BN238" s="23"/>
      <c r="BO238" s="23"/>
      <c r="BP238" s="23"/>
      <c r="BQ238" s="23"/>
    </row>
    <row r="239" spans="1:69" ht="12.75" customHeight="1" x14ac:dyDescent="0.25">
      <c r="A239" s="23"/>
      <c r="B239" s="126"/>
      <c r="C239" s="23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52"/>
      <c r="P239" s="22"/>
      <c r="Q239" s="22"/>
      <c r="R239" s="23"/>
      <c r="S239" s="23"/>
      <c r="T239" s="23"/>
      <c r="U239" s="23"/>
      <c r="V239" s="23"/>
      <c r="W239" s="23"/>
      <c r="X239" s="23"/>
      <c r="Y239" s="23"/>
      <c r="Z239" s="23"/>
      <c r="AA239" s="292"/>
      <c r="AB239" s="421"/>
      <c r="AC239" s="292"/>
      <c r="AD239" s="292"/>
      <c r="AE239" s="292"/>
      <c r="AF239" s="292"/>
      <c r="AG239" s="292"/>
      <c r="AH239" s="292"/>
      <c r="AI239" s="292"/>
      <c r="AJ239" s="292"/>
      <c r="AK239" s="292"/>
      <c r="AL239" s="292"/>
      <c r="AM239" s="292"/>
      <c r="AN239" s="421"/>
      <c r="AO239" s="292"/>
      <c r="AP239" s="292"/>
      <c r="AQ239" s="292"/>
      <c r="AR239" s="292"/>
      <c r="AS239" s="292"/>
      <c r="AT239" s="292"/>
      <c r="AU239" s="292"/>
      <c r="AV239" s="292"/>
      <c r="AW239" s="292"/>
      <c r="AX239" s="292"/>
      <c r="AY239" s="292"/>
      <c r="AZ239" s="421"/>
      <c r="BA239" s="292"/>
      <c r="BB239" s="292"/>
      <c r="BC239" s="292"/>
      <c r="BD239" s="292"/>
      <c r="BE239" s="292"/>
      <c r="BF239" s="292"/>
      <c r="BG239" s="292"/>
      <c r="BH239" s="292"/>
      <c r="BI239" s="292"/>
      <c r="BJ239" s="292"/>
      <c r="BK239" s="24"/>
      <c r="BL239" s="53"/>
      <c r="BM239" s="26"/>
      <c r="BN239" s="23"/>
      <c r="BO239" s="23"/>
      <c r="BP239" s="23"/>
      <c r="BQ239" s="23"/>
    </row>
    <row r="240" spans="1:69" ht="12.75" customHeight="1" x14ac:dyDescent="0.25">
      <c r="A240" s="23"/>
      <c r="B240" s="126"/>
      <c r="C240" s="23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52"/>
      <c r="P240" s="22"/>
      <c r="Q240" s="22"/>
      <c r="R240" s="23"/>
      <c r="S240" s="23"/>
      <c r="T240" s="23"/>
      <c r="U240" s="23"/>
      <c r="V240" s="23"/>
      <c r="W240" s="23"/>
      <c r="X240" s="23"/>
      <c r="Y240" s="23"/>
      <c r="Z240" s="23"/>
      <c r="AA240" s="292"/>
      <c r="AB240" s="421"/>
      <c r="AC240" s="292"/>
      <c r="AD240" s="292"/>
      <c r="AE240" s="292"/>
      <c r="AF240" s="292"/>
      <c r="AG240" s="292"/>
      <c r="AH240" s="292"/>
      <c r="AI240" s="292"/>
      <c r="AJ240" s="292"/>
      <c r="AK240" s="292"/>
      <c r="AL240" s="292"/>
      <c r="AM240" s="292"/>
      <c r="AN240" s="421"/>
      <c r="AO240" s="292"/>
      <c r="AP240" s="292"/>
      <c r="AQ240" s="292"/>
      <c r="AR240" s="292"/>
      <c r="AS240" s="292"/>
      <c r="AT240" s="292"/>
      <c r="AU240" s="292"/>
      <c r="AV240" s="292"/>
      <c r="AW240" s="292"/>
      <c r="AX240" s="292"/>
      <c r="AY240" s="292"/>
      <c r="AZ240" s="421"/>
      <c r="BA240" s="292"/>
      <c r="BB240" s="292"/>
      <c r="BC240" s="292"/>
      <c r="BD240" s="292"/>
      <c r="BE240" s="292"/>
      <c r="BF240" s="292"/>
      <c r="BG240" s="292"/>
      <c r="BH240" s="292"/>
      <c r="BI240" s="292"/>
      <c r="BJ240" s="292"/>
      <c r="BK240" s="24"/>
      <c r="BL240" s="53"/>
      <c r="BM240" s="26"/>
      <c r="BN240" s="23"/>
      <c r="BO240" s="23"/>
      <c r="BP240" s="23"/>
      <c r="BQ240" s="23"/>
    </row>
    <row r="241" spans="1:69" ht="12.75" customHeight="1" x14ac:dyDescent="0.25">
      <c r="A241" s="23"/>
      <c r="B241" s="126"/>
      <c r="C241" s="23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52"/>
      <c r="P241" s="22"/>
      <c r="Q241" s="22"/>
      <c r="R241" s="23"/>
      <c r="S241" s="23"/>
      <c r="T241" s="23"/>
      <c r="U241" s="23"/>
      <c r="V241" s="23"/>
      <c r="W241" s="23"/>
      <c r="X241" s="23"/>
      <c r="Y241" s="23"/>
      <c r="Z241" s="23"/>
      <c r="AA241" s="292"/>
      <c r="AB241" s="421"/>
      <c r="AC241" s="292"/>
      <c r="AD241" s="292"/>
      <c r="AE241" s="292"/>
      <c r="AF241" s="292"/>
      <c r="AG241" s="292"/>
      <c r="AH241" s="292"/>
      <c r="AI241" s="292"/>
      <c r="AJ241" s="292"/>
      <c r="AK241" s="292"/>
      <c r="AL241" s="292"/>
      <c r="AM241" s="292"/>
      <c r="AN241" s="421"/>
      <c r="AO241" s="292"/>
      <c r="AP241" s="292"/>
      <c r="AQ241" s="292"/>
      <c r="AR241" s="292"/>
      <c r="AS241" s="292"/>
      <c r="AT241" s="292"/>
      <c r="AU241" s="292"/>
      <c r="AV241" s="292"/>
      <c r="AW241" s="292"/>
      <c r="AX241" s="292"/>
      <c r="AY241" s="292"/>
      <c r="AZ241" s="421"/>
      <c r="BA241" s="292"/>
      <c r="BB241" s="292"/>
      <c r="BC241" s="292"/>
      <c r="BD241" s="292"/>
      <c r="BE241" s="292"/>
      <c r="BF241" s="292"/>
      <c r="BG241" s="292"/>
      <c r="BH241" s="292"/>
      <c r="BI241" s="292"/>
      <c r="BJ241" s="292"/>
      <c r="BK241" s="24"/>
      <c r="BL241" s="53"/>
      <c r="BM241" s="26"/>
      <c r="BN241" s="23"/>
      <c r="BO241" s="23"/>
      <c r="BP241" s="23"/>
      <c r="BQ241" s="23"/>
    </row>
    <row r="242" spans="1:69" ht="12.75" customHeight="1" x14ac:dyDescent="0.25">
      <c r="A242" s="23"/>
      <c r="B242" s="126"/>
      <c r="C242" s="23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52"/>
      <c r="P242" s="22"/>
      <c r="Q242" s="22"/>
      <c r="R242" s="23"/>
      <c r="S242" s="23"/>
      <c r="T242" s="23"/>
      <c r="U242" s="23"/>
      <c r="V242" s="23"/>
      <c r="W242" s="23"/>
      <c r="X242" s="23"/>
      <c r="Y242" s="23"/>
      <c r="Z242" s="23"/>
      <c r="AA242" s="292"/>
      <c r="AB242" s="421"/>
      <c r="AC242" s="292"/>
      <c r="AD242" s="292"/>
      <c r="AE242" s="292"/>
      <c r="AF242" s="292"/>
      <c r="AG242" s="292"/>
      <c r="AH242" s="292"/>
      <c r="AI242" s="292"/>
      <c r="AJ242" s="292"/>
      <c r="AK242" s="292"/>
      <c r="AL242" s="292"/>
      <c r="AM242" s="292"/>
      <c r="AN242" s="421"/>
      <c r="AO242" s="292"/>
      <c r="AP242" s="292"/>
      <c r="AQ242" s="292"/>
      <c r="AR242" s="292"/>
      <c r="AS242" s="292"/>
      <c r="AT242" s="292"/>
      <c r="AU242" s="292"/>
      <c r="AV242" s="292"/>
      <c r="AW242" s="292"/>
      <c r="AX242" s="292"/>
      <c r="AY242" s="292"/>
      <c r="AZ242" s="421"/>
      <c r="BA242" s="292"/>
      <c r="BB242" s="292"/>
      <c r="BC242" s="292"/>
      <c r="BD242" s="292"/>
      <c r="BE242" s="292"/>
      <c r="BF242" s="292"/>
      <c r="BG242" s="292"/>
      <c r="BH242" s="292"/>
      <c r="BI242" s="292"/>
      <c r="BJ242" s="292"/>
      <c r="BK242" s="24"/>
      <c r="BL242" s="53"/>
      <c r="BM242" s="26"/>
      <c r="BN242" s="23"/>
      <c r="BO242" s="23"/>
      <c r="BP242" s="23"/>
      <c r="BQ242" s="23"/>
    </row>
    <row r="243" spans="1:69" ht="12.75" customHeight="1" x14ac:dyDescent="0.25">
      <c r="A243" s="23"/>
      <c r="B243" s="126"/>
      <c r="C243" s="23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52"/>
      <c r="P243" s="22"/>
      <c r="Q243" s="22"/>
      <c r="R243" s="23"/>
      <c r="S243" s="23"/>
      <c r="T243" s="23"/>
      <c r="U243" s="23"/>
      <c r="V243" s="23"/>
      <c r="W243" s="23"/>
      <c r="X243" s="23"/>
      <c r="Y243" s="23"/>
      <c r="Z243" s="23"/>
      <c r="AA243" s="292"/>
      <c r="AB243" s="421"/>
      <c r="AC243" s="292"/>
      <c r="AD243" s="292"/>
      <c r="AE243" s="292"/>
      <c r="AF243" s="292"/>
      <c r="AG243" s="292"/>
      <c r="AH243" s="292"/>
      <c r="AI243" s="292"/>
      <c r="AJ243" s="292"/>
      <c r="AK243" s="292"/>
      <c r="AL243" s="292"/>
      <c r="AM243" s="292"/>
      <c r="AN243" s="421"/>
      <c r="AO243" s="292"/>
      <c r="AP243" s="292"/>
      <c r="AQ243" s="292"/>
      <c r="AR243" s="292"/>
      <c r="AS243" s="292"/>
      <c r="AT243" s="292"/>
      <c r="AU243" s="292"/>
      <c r="AV243" s="292"/>
      <c r="AW243" s="292"/>
      <c r="AX243" s="292"/>
      <c r="AY243" s="292"/>
      <c r="AZ243" s="421"/>
      <c r="BA243" s="292"/>
      <c r="BB243" s="292"/>
      <c r="BC243" s="292"/>
      <c r="BD243" s="292"/>
      <c r="BE243" s="292"/>
      <c r="BF243" s="292"/>
      <c r="BG243" s="292"/>
      <c r="BH243" s="292"/>
      <c r="BI243" s="292"/>
      <c r="BJ243" s="292"/>
      <c r="BK243" s="24"/>
      <c r="BL243" s="53"/>
      <c r="BM243" s="26"/>
      <c r="BN243" s="23"/>
      <c r="BO243" s="23"/>
      <c r="BP243" s="23"/>
      <c r="BQ243" s="23"/>
    </row>
    <row r="244" spans="1:69" ht="12.75" customHeight="1" x14ac:dyDescent="0.25">
      <c r="A244" s="23"/>
      <c r="B244" s="126"/>
      <c r="C244" s="23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52"/>
      <c r="P244" s="22"/>
      <c r="Q244" s="22"/>
      <c r="R244" s="23"/>
      <c r="S244" s="23"/>
      <c r="T244" s="23"/>
      <c r="U244" s="23"/>
      <c r="V244" s="23"/>
      <c r="W244" s="23"/>
      <c r="X244" s="23"/>
      <c r="Y244" s="23"/>
      <c r="Z244" s="23"/>
      <c r="AA244" s="292"/>
      <c r="AB244" s="421"/>
      <c r="AC244" s="292"/>
      <c r="AD244" s="292"/>
      <c r="AE244" s="292"/>
      <c r="AF244" s="292"/>
      <c r="AG244" s="292"/>
      <c r="AH244" s="292"/>
      <c r="AI244" s="292"/>
      <c r="AJ244" s="292"/>
      <c r="AK244" s="292"/>
      <c r="AL244" s="292"/>
      <c r="AM244" s="292"/>
      <c r="AN244" s="421"/>
      <c r="AO244" s="292"/>
      <c r="AP244" s="292"/>
      <c r="AQ244" s="292"/>
      <c r="AR244" s="292"/>
      <c r="AS244" s="292"/>
      <c r="AT244" s="292"/>
      <c r="AU244" s="292"/>
      <c r="AV244" s="292"/>
      <c r="AW244" s="292"/>
      <c r="AX244" s="292"/>
      <c r="AY244" s="292"/>
      <c r="AZ244" s="421"/>
      <c r="BA244" s="292"/>
      <c r="BB244" s="292"/>
      <c r="BC244" s="292"/>
      <c r="BD244" s="292"/>
      <c r="BE244" s="292"/>
      <c r="BF244" s="292"/>
      <c r="BG244" s="292"/>
      <c r="BH244" s="292"/>
      <c r="BI244" s="292"/>
      <c r="BJ244" s="292"/>
      <c r="BK244" s="24"/>
      <c r="BL244" s="53"/>
      <c r="BM244" s="26"/>
      <c r="BN244" s="23"/>
      <c r="BO244" s="23"/>
      <c r="BP244" s="23"/>
      <c r="BQ244" s="23"/>
    </row>
    <row r="245" spans="1:69" ht="12.75" customHeight="1" x14ac:dyDescent="0.25">
      <c r="A245" s="23"/>
      <c r="B245" s="126"/>
      <c r="C245" s="23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52"/>
      <c r="P245" s="22"/>
      <c r="Q245" s="22"/>
      <c r="R245" s="23"/>
      <c r="S245" s="23"/>
      <c r="T245" s="23"/>
      <c r="U245" s="23"/>
      <c r="V245" s="23"/>
      <c r="W245" s="23"/>
      <c r="X245" s="23"/>
      <c r="Y245" s="23"/>
      <c r="Z245" s="23"/>
      <c r="AA245" s="292"/>
      <c r="AB245" s="421"/>
      <c r="AC245" s="292"/>
      <c r="AD245" s="292"/>
      <c r="AE245" s="292"/>
      <c r="AF245" s="292"/>
      <c r="AG245" s="292"/>
      <c r="AH245" s="292"/>
      <c r="AI245" s="292"/>
      <c r="AJ245" s="292"/>
      <c r="AK245" s="292"/>
      <c r="AL245" s="292"/>
      <c r="AM245" s="292"/>
      <c r="AN245" s="421"/>
      <c r="AO245" s="292"/>
      <c r="AP245" s="292"/>
      <c r="AQ245" s="292"/>
      <c r="AR245" s="292"/>
      <c r="AS245" s="292"/>
      <c r="AT245" s="292"/>
      <c r="AU245" s="292"/>
      <c r="AV245" s="292"/>
      <c r="AW245" s="292"/>
      <c r="AX245" s="292"/>
      <c r="AY245" s="292"/>
      <c r="AZ245" s="421"/>
      <c r="BA245" s="292"/>
      <c r="BB245" s="292"/>
      <c r="BC245" s="292"/>
      <c r="BD245" s="292"/>
      <c r="BE245" s="292"/>
      <c r="BF245" s="292"/>
      <c r="BG245" s="292"/>
      <c r="BH245" s="292"/>
      <c r="BI245" s="292"/>
      <c r="BJ245" s="292"/>
      <c r="BK245" s="24"/>
      <c r="BL245" s="53"/>
      <c r="BM245" s="26"/>
      <c r="BN245" s="23"/>
      <c r="BO245" s="23"/>
      <c r="BP245" s="23"/>
      <c r="BQ245" s="23"/>
    </row>
    <row r="246" spans="1:69" ht="12.75" customHeight="1" x14ac:dyDescent="0.25">
      <c r="A246" s="23"/>
      <c r="B246" s="126"/>
      <c r="C246" s="23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52"/>
      <c r="P246" s="22"/>
      <c r="Q246" s="22"/>
      <c r="R246" s="23"/>
      <c r="S246" s="23"/>
      <c r="T246" s="23"/>
      <c r="U246" s="23"/>
      <c r="V246" s="23"/>
      <c r="W246" s="23"/>
      <c r="X246" s="23"/>
      <c r="Y246" s="23"/>
      <c r="Z246" s="23"/>
      <c r="AA246" s="292"/>
      <c r="AB246" s="421"/>
      <c r="AC246" s="292"/>
      <c r="AD246" s="292"/>
      <c r="AE246" s="292"/>
      <c r="AF246" s="292"/>
      <c r="AG246" s="292"/>
      <c r="AH246" s="292"/>
      <c r="AI246" s="292"/>
      <c r="AJ246" s="292"/>
      <c r="AK246" s="292"/>
      <c r="AL246" s="292"/>
      <c r="AM246" s="292"/>
      <c r="AN246" s="421"/>
      <c r="AO246" s="292"/>
      <c r="AP246" s="292"/>
      <c r="AQ246" s="292"/>
      <c r="AR246" s="292"/>
      <c r="AS246" s="292"/>
      <c r="AT246" s="292"/>
      <c r="AU246" s="292"/>
      <c r="AV246" s="292"/>
      <c r="AW246" s="292"/>
      <c r="AX246" s="292"/>
      <c r="AY246" s="292"/>
      <c r="AZ246" s="421"/>
      <c r="BA246" s="292"/>
      <c r="BB246" s="292"/>
      <c r="BC246" s="292"/>
      <c r="BD246" s="292"/>
      <c r="BE246" s="292"/>
      <c r="BF246" s="292"/>
      <c r="BG246" s="292"/>
      <c r="BH246" s="292"/>
      <c r="BI246" s="292"/>
      <c r="BJ246" s="292"/>
      <c r="BK246" s="24"/>
      <c r="BL246" s="53"/>
      <c r="BM246" s="26"/>
      <c r="BN246" s="23"/>
      <c r="BO246" s="23"/>
      <c r="BP246" s="23"/>
      <c r="BQ246" s="23"/>
    </row>
    <row r="247" spans="1:69" ht="12.75" customHeight="1" x14ac:dyDescent="0.25">
      <c r="A247" s="23"/>
      <c r="B247" s="126"/>
      <c r="C247" s="23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52"/>
      <c r="P247" s="22"/>
      <c r="Q247" s="22"/>
      <c r="R247" s="23"/>
      <c r="S247" s="23"/>
      <c r="T247" s="23"/>
      <c r="U247" s="23"/>
      <c r="V247" s="23"/>
      <c r="W247" s="23"/>
      <c r="X247" s="23"/>
      <c r="Y247" s="23"/>
      <c r="Z247" s="23"/>
      <c r="AA247" s="292"/>
      <c r="AB247" s="421"/>
      <c r="AC247" s="292"/>
      <c r="AD247" s="292"/>
      <c r="AE247" s="292"/>
      <c r="AF247" s="292"/>
      <c r="AG247" s="292"/>
      <c r="AH247" s="292"/>
      <c r="AI247" s="292"/>
      <c r="AJ247" s="292"/>
      <c r="AK247" s="292"/>
      <c r="AL247" s="292"/>
      <c r="AM247" s="292"/>
      <c r="AN247" s="421"/>
      <c r="AO247" s="292"/>
      <c r="AP247" s="292"/>
      <c r="AQ247" s="292"/>
      <c r="AR247" s="292"/>
      <c r="AS247" s="292"/>
      <c r="AT247" s="292"/>
      <c r="AU247" s="292"/>
      <c r="AV247" s="292"/>
      <c r="AW247" s="292"/>
      <c r="AX247" s="292"/>
      <c r="AY247" s="292"/>
      <c r="AZ247" s="421"/>
      <c r="BA247" s="292"/>
      <c r="BB247" s="292"/>
      <c r="BC247" s="292"/>
      <c r="BD247" s="292"/>
      <c r="BE247" s="292"/>
      <c r="BF247" s="292"/>
      <c r="BG247" s="292"/>
      <c r="BH247" s="292"/>
      <c r="BI247" s="292"/>
      <c r="BJ247" s="292"/>
      <c r="BK247" s="24"/>
      <c r="BL247" s="53"/>
      <c r="BM247" s="26"/>
      <c r="BN247" s="23"/>
      <c r="BO247" s="23"/>
      <c r="BP247" s="23"/>
      <c r="BQ247" s="23"/>
    </row>
    <row r="248" spans="1:69" ht="12.75" customHeight="1" x14ac:dyDescent="0.25">
      <c r="A248" s="23"/>
      <c r="B248" s="126"/>
      <c r="C248" s="23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52"/>
      <c r="P248" s="22"/>
      <c r="Q248" s="22"/>
      <c r="R248" s="23"/>
      <c r="S248" s="23"/>
      <c r="T248" s="23"/>
      <c r="U248" s="23"/>
      <c r="V248" s="23"/>
      <c r="W248" s="23"/>
      <c r="X248" s="23"/>
      <c r="Y248" s="23"/>
      <c r="Z248" s="23"/>
      <c r="AA248" s="292"/>
      <c r="AB248" s="421"/>
      <c r="AC248" s="292"/>
      <c r="AD248" s="292"/>
      <c r="AE248" s="292"/>
      <c r="AF248" s="292"/>
      <c r="AG248" s="292"/>
      <c r="AH248" s="292"/>
      <c r="AI248" s="292"/>
      <c r="AJ248" s="292"/>
      <c r="AK248" s="292"/>
      <c r="AL248" s="292"/>
      <c r="AM248" s="292"/>
      <c r="AN248" s="421"/>
      <c r="AO248" s="292"/>
      <c r="AP248" s="292"/>
      <c r="AQ248" s="292"/>
      <c r="AR248" s="292"/>
      <c r="AS248" s="292"/>
      <c r="AT248" s="292"/>
      <c r="AU248" s="292"/>
      <c r="AV248" s="292"/>
      <c r="AW248" s="292"/>
      <c r="AX248" s="292"/>
      <c r="AY248" s="292"/>
      <c r="AZ248" s="421"/>
      <c r="BA248" s="292"/>
      <c r="BB248" s="292"/>
      <c r="BC248" s="292"/>
      <c r="BD248" s="292"/>
      <c r="BE248" s="292"/>
      <c r="BF248" s="292"/>
      <c r="BG248" s="292"/>
      <c r="BH248" s="292"/>
      <c r="BI248" s="292"/>
      <c r="BJ248" s="292"/>
      <c r="BK248" s="24"/>
      <c r="BL248" s="53"/>
      <c r="BM248" s="26"/>
      <c r="BN248" s="23"/>
      <c r="BO248" s="23"/>
      <c r="BP248" s="23"/>
      <c r="BQ248" s="23"/>
    </row>
    <row r="249" spans="1:69" ht="12.75" customHeight="1" x14ac:dyDescent="0.25">
      <c r="A249" s="23"/>
      <c r="B249" s="126"/>
      <c r="C249" s="23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52"/>
      <c r="P249" s="22"/>
      <c r="Q249" s="22"/>
      <c r="R249" s="23"/>
      <c r="S249" s="23"/>
      <c r="T249" s="23"/>
      <c r="U249" s="23"/>
      <c r="V249" s="23"/>
      <c r="W249" s="23"/>
      <c r="X249" s="23"/>
      <c r="Y249" s="23"/>
      <c r="Z249" s="23"/>
      <c r="AA249" s="292"/>
      <c r="AB249" s="421"/>
      <c r="AC249" s="292"/>
      <c r="AD249" s="292"/>
      <c r="AE249" s="292"/>
      <c r="AF249" s="292"/>
      <c r="AG249" s="292"/>
      <c r="AH249" s="292"/>
      <c r="AI249" s="292"/>
      <c r="AJ249" s="292"/>
      <c r="AK249" s="292"/>
      <c r="AL249" s="292"/>
      <c r="AM249" s="292"/>
      <c r="AN249" s="421"/>
      <c r="AO249" s="292"/>
      <c r="AP249" s="292"/>
      <c r="AQ249" s="292"/>
      <c r="AR249" s="292"/>
      <c r="AS249" s="292"/>
      <c r="AT249" s="292"/>
      <c r="AU249" s="292"/>
      <c r="AV249" s="292"/>
      <c r="AW249" s="292"/>
      <c r="AX249" s="292"/>
      <c r="AY249" s="292"/>
      <c r="AZ249" s="421"/>
      <c r="BA249" s="292"/>
      <c r="BB249" s="292"/>
      <c r="BC249" s="292"/>
      <c r="BD249" s="292"/>
      <c r="BE249" s="292"/>
      <c r="BF249" s="292"/>
      <c r="BG249" s="292"/>
      <c r="BH249" s="292"/>
      <c r="BI249" s="292"/>
      <c r="BJ249" s="292"/>
      <c r="BK249" s="24"/>
      <c r="BL249" s="53"/>
      <c r="BM249" s="26"/>
      <c r="BN249" s="23"/>
      <c r="BO249" s="23"/>
      <c r="BP249" s="23"/>
      <c r="BQ249" s="23"/>
    </row>
    <row r="250" spans="1:69" ht="12.75" customHeight="1" x14ac:dyDescent="0.25">
      <c r="A250" s="23"/>
      <c r="B250" s="126"/>
      <c r="C250" s="23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52"/>
      <c r="P250" s="22"/>
      <c r="Q250" s="22"/>
      <c r="R250" s="23"/>
      <c r="S250" s="23"/>
      <c r="T250" s="23"/>
      <c r="U250" s="23"/>
      <c r="V250" s="23"/>
      <c r="W250" s="23"/>
      <c r="X250" s="23"/>
      <c r="Y250" s="23"/>
      <c r="Z250" s="23"/>
      <c r="AA250" s="292"/>
      <c r="AB250" s="421"/>
      <c r="AC250" s="292"/>
      <c r="AD250" s="292"/>
      <c r="AE250" s="292"/>
      <c r="AF250" s="292"/>
      <c r="AG250" s="292"/>
      <c r="AH250" s="292"/>
      <c r="AI250" s="292"/>
      <c r="AJ250" s="292"/>
      <c r="AK250" s="292"/>
      <c r="AL250" s="292"/>
      <c r="AM250" s="292"/>
      <c r="AN250" s="421"/>
      <c r="AO250" s="292"/>
      <c r="AP250" s="292"/>
      <c r="AQ250" s="292"/>
      <c r="AR250" s="292"/>
      <c r="AS250" s="292"/>
      <c r="AT250" s="292"/>
      <c r="AU250" s="292"/>
      <c r="AV250" s="292"/>
      <c r="AW250" s="292"/>
      <c r="AX250" s="292"/>
      <c r="AY250" s="292"/>
      <c r="AZ250" s="421"/>
      <c r="BA250" s="292"/>
      <c r="BB250" s="292"/>
      <c r="BC250" s="292"/>
      <c r="BD250" s="292"/>
      <c r="BE250" s="292"/>
      <c r="BF250" s="292"/>
      <c r="BG250" s="292"/>
      <c r="BH250" s="292"/>
      <c r="BI250" s="292"/>
      <c r="BJ250" s="292"/>
      <c r="BK250" s="24"/>
      <c r="BL250" s="53"/>
      <c r="BM250" s="26"/>
      <c r="BN250" s="23"/>
      <c r="BO250" s="23"/>
      <c r="BP250" s="23"/>
      <c r="BQ250" s="23"/>
    </row>
    <row r="251" spans="1:69" ht="12.75" customHeight="1" x14ac:dyDescent="0.25">
      <c r="A251" s="23"/>
      <c r="B251" s="126"/>
      <c r="C251" s="23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52"/>
      <c r="P251" s="22"/>
      <c r="Q251" s="22"/>
      <c r="R251" s="23"/>
      <c r="S251" s="23"/>
      <c r="T251" s="23"/>
      <c r="U251" s="23"/>
      <c r="V251" s="23"/>
      <c r="W251" s="23"/>
      <c r="X251" s="23"/>
      <c r="Y251" s="23"/>
      <c r="Z251" s="23"/>
      <c r="AA251" s="292"/>
      <c r="AB251" s="421"/>
      <c r="AC251" s="292"/>
      <c r="AD251" s="292"/>
      <c r="AE251" s="292"/>
      <c r="AF251" s="292"/>
      <c r="AG251" s="292"/>
      <c r="AH251" s="292"/>
      <c r="AI251" s="292"/>
      <c r="AJ251" s="292"/>
      <c r="AK251" s="292"/>
      <c r="AL251" s="292"/>
      <c r="AM251" s="292"/>
      <c r="AN251" s="421"/>
      <c r="AO251" s="292"/>
      <c r="AP251" s="292"/>
      <c r="AQ251" s="292"/>
      <c r="AR251" s="292"/>
      <c r="AS251" s="292"/>
      <c r="AT251" s="292"/>
      <c r="AU251" s="292"/>
      <c r="AV251" s="292"/>
      <c r="AW251" s="292"/>
      <c r="AX251" s="292"/>
      <c r="AY251" s="292"/>
      <c r="AZ251" s="421"/>
      <c r="BA251" s="292"/>
      <c r="BB251" s="292"/>
      <c r="BC251" s="292"/>
      <c r="BD251" s="292"/>
      <c r="BE251" s="292"/>
      <c r="BF251" s="292"/>
      <c r="BG251" s="292"/>
      <c r="BH251" s="292"/>
      <c r="BI251" s="292"/>
      <c r="BJ251" s="292"/>
      <c r="BK251" s="24"/>
      <c r="BL251" s="53"/>
      <c r="BM251" s="26"/>
      <c r="BN251" s="23"/>
      <c r="BO251" s="23"/>
      <c r="BP251" s="23"/>
      <c r="BQ251" s="23"/>
    </row>
    <row r="252" spans="1:69" ht="12.75" customHeight="1" x14ac:dyDescent="0.25">
      <c r="A252" s="23"/>
      <c r="B252" s="126"/>
      <c r="C252" s="23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52"/>
      <c r="P252" s="22"/>
      <c r="Q252" s="22"/>
      <c r="R252" s="23"/>
      <c r="S252" s="23"/>
      <c r="T252" s="23"/>
      <c r="U252" s="23"/>
      <c r="V252" s="23"/>
      <c r="W252" s="23"/>
      <c r="X252" s="23"/>
      <c r="Y252" s="23"/>
      <c r="Z252" s="23"/>
      <c r="AA252" s="292"/>
      <c r="AB252" s="421"/>
      <c r="AC252" s="292"/>
      <c r="AD252" s="292"/>
      <c r="AE252" s="292"/>
      <c r="AF252" s="292"/>
      <c r="AG252" s="292"/>
      <c r="AH252" s="292"/>
      <c r="AI252" s="292"/>
      <c r="AJ252" s="292"/>
      <c r="AK252" s="292"/>
      <c r="AL252" s="292"/>
      <c r="AM252" s="292"/>
      <c r="AN252" s="421"/>
      <c r="AO252" s="292"/>
      <c r="AP252" s="292"/>
      <c r="AQ252" s="292"/>
      <c r="AR252" s="292"/>
      <c r="AS252" s="292"/>
      <c r="AT252" s="292"/>
      <c r="AU252" s="292"/>
      <c r="AV252" s="292"/>
      <c r="AW252" s="292"/>
      <c r="AX252" s="292"/>
      <c r="AY252" s="292"/>
      <c r="AZ252" s="421"/>
      <c r="BA252" s="292"/>
      <c r="BB252" s="292"/>
      <c r="BC252" s="292"/>
      <c r="BD252" s="292"/>
      <c r="BE252" s="292"/>
      <c r="BF252" s="292"/>
      <c r="BG252" s="292"/>
      <c r="BH252" s="292"/>
      <c r="BI252" s="292"/>
      <c r="BJ252" s="292"/>
      <c r="BK252" s="24"/>
      <c r="BL252" s="53"/>
      <c r="BM252" s="26"/>
      <c r="BN252" s="23"/>
      <c r="BO252" s="23"/>
      <c r="BP252" s="23"/>
      <c r="BQ252" s="23"/>
    </row>
    <row r="253" spans="1:69" ht="12.75" customHeight="1" x14ac:dyDescent="0.25">
      <c r="A253" s="23"/>
      <c r="B253" s="126"/>
      <c r="C253" s="23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52"/>
      <c r="P253" s="22"/>
      <c r="Q253" s="22"/>
      <c r="R253" s="23"/>
      <c r="S253" s="23"/>
      <c r="T253" s="23"/>
      <c r="U253" s="23"/>
      <c r="V253" s="23"/>
      <c r="W253" s="23"/>
      <c r="X253" s="23"/>
      <c r="Y253" s="23"/>
      <c r="Z253" s="23"/>
      <c r="AA253" s="292"/>
      <c r="AB253" s="421"/>
      <c r="AC253" s="292"/>
      <c r="AD253" s="292"/>
      <c r="AE253" s="292"/>
      <c r="AF253" s="292"/>
      <c r="AG253" s="292"/>
      <c r="AH253" s="292"/>
      <c r="AI253" s="292"/>
      <c r="AJ253" s="292"/>
      <c r="AK253" s="292"/>
      <c r="AL253" s="292"/>
      <c r="AM253" s="292"/>
      <c r="AN253" s="421"/>
      <c r="AO253" s="292"/>
      <c r="AP253" s="292"/>
      <c r="AQ253" s="292"/>
      <c r="AR253" s="292"/>
      <c r="AS253" s="292"/>
      <c r="AT253" s="292"/>
      <c r="AU253" s="292"/>
      <c r="AV253" s="292"/>
      <c r="AW253" s="292"/>
      <c r="AX253" s="292"/>
      <c r="AY253" s="292"/>
      <c r="AZ253" s="421"/>
      <c r="BA253" s="292"/>
      <c r="BB253" s="292"/>
      <c r="BC253" s="292"/>
      <c r="BD253" s="292"/>
      <c r="BE253" s="292"/>
      <c r="BF253" s="292"/>
      <c r="BG253" s="292"/>
      <c r="BH253" s="292"/>
      <c r="BI253" s="292"/>
      <c r="BJ253" s="292"/>
      <c r="BK253" s="24"/>
      <c r="BL253" s="53"/>
      <c r="BM253" s="26"/>
      <c r="BN253" s="23"/>
      <c r="BO253" s="23"/>
      <c r="BP253" s="23"/>
      <c r="BQ253" s="23"/>
    </row>
    <row r="254" spans="1:69" ht="12.75" customHeight="1" x14ac:dyDescent="0.25">
      <c r="A254" s="23"/>
      <c r="B254" s="126"/>
      <c r="C254" s="23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52"/>
      <c r="P254" s="22"/>
      <c r="Q254" s="22"/>
      <c r="R254" s="23"/>
      <c r="S254" s="23"/>
      <c r="T254" s="23"/>
      <c r="U254" s="23"/>
      <c r="V254" s="23"/>
      <c r="W254" s="23"/>
      <c r="X254" s="23"/>
      <c r="Y254" s="23"/>
      <c r="Z254" s="23"/>
      <c r="AA254" s="292"/>
      <c r="AB254" s="421"/>
      <c r="AC254" s="292"/>
      <c r="AD254" s="292"/>
      <c r="AE254" s="292"/>
      <c r="AF254" s="292"/>
      <c r="AG254" s="292"/>
      <c r="AH254" s="292"/>
      <c r="AI254" s="292"/>
      <c r="AJ254" s="292"/>
      <c r="AK254" s="292"/>
      <c r="AL254" s="292"/>
      <c r="AM254" s="292"/>
      <c r="AN254" s="421"/>
      <c r="AO254" s="292"/>
      <c r="AP254" s="292"/>
      <c r="AQ254" s="292"/>
      <c r="AR254" s="292"/>
      <c r="AS254" s="292"/>
      <c r="AT254" s="292"/>
      <c r="AU254" s="292"/>
      <c r="AV254" s="292"/>
      <c r="AW254" s="292"/>
      <c r="AX254" s="292"/>
      <c r="AY254" s="292"/>
      <c r="AZ254" s="421"/>
      <c r="BA254" s="292"/>
      <c r="BB254" s="292"/>
      <c r="BC254" s="292"/>
      <c r="BD254" s="292"/>
      <c r="BE254" s="292"/>
      <c r="BF254" s="292"/>
      <c r="BG254" s="292"/>
      <c r="BH254" s="292"/>
      <c r="BI254" s="292"/>
      <c r="BJ254" s="292"/>
      <c r="BK254" s="24"/>
      <c r="BL254" s="53"/>
      <c r="BM254" s="26"/>
      <c r="BN254" s="23"/>
      <c r="BO254" s="23"/>
      <c r="BP254" s="23"/>
      <c r="BQ254" s="23"/>
    </row>
    <row r="255" spans="1:69" ht="12.75" customHeight="1" x14ac:dyDescent="0.25">
      <c r="A255" s="23"/>
      <c r="B255" s="126"/>
      <c r="C255" s="23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52"/>
      <c r="P255" s="22"/>
      <c r="Q255" s="22"/>
      <c r="R255" s="23"/>
      <c r="S255" s="23"/>
      <c r="T255" s="23"/>
      <c r="U255" s="23"/>
      <c r="V255" s="23"/>
      <c r="W255" s="23"/>
      <c r="X255" s="23"/>
      <c r="Y255" s="23"/>
      <c r="Z255" s="23"/>
      <c r="AA255" s="292"/>
      <c r="AB255" s="421"/>
      <c r="AC255" s="292"/>
      <c r="AD255" s="292"/>
      <c r="AE255" s="292"/>
      <c r="AF255" s="292"/>
      <c r="AG255" s="292"/>
      <c r="AH255" s="292"/>
      <c r="AI255" s="292"/>
      <c r="AJ255" s="292"/>
      <c r="AK255" s="292"/>
      <c r="AL255" s="292"/>
      <c r="AM255" s="292"/>
      <c r="AN255" s="421"/>
      <c r="AO255" s="292"/>
      <c r="AP255" s="292"/>
      <c r="AQ255" s="292"/>
      <c r="AR255" s="292"/>
      <c r="AS255" s="292"/>
      <c r="AT255" s="292"/>
      <c r="AU255" s="292"/>
      <c r="AV255" s="292"/>
      <c r="AW255" s="292"/>
      <c r="AX255" s="292"/>
      <c r="AY255" s="292"/>
      <c r="AZ255" s="421"/>
      <c r="BA255" s="292"/>
      <c r="BB255" s="292"/>
      <c r="BC255" s="292"/>
      <c r="BD255" s="292"/>
      <c r="BE255" s="292"/>
      <c r="BF255" s="292"/>
      <c r="BG255" s="292"/>
      <c r="BH255" s="292"/>
      <c r="BI255" s="292"/>
      <c r="BJ255" s="292"/>
      <c r="BK255" s="24"/>
      <c r="BL255" s="53"/>
      <c r="BM255" s="26"/>
      <c r="BN255" s="23"/>
      <c r="BO255" s="23"/>
      <c r="BP255" s="23"/>
      <c r="BQ255" s="23"/>
    </row>
    <row r="256" spans="1:69" ht="12.75" customHeight="1" x14ac:dyDescent="0.25">
      <c r="A256" s="23"/>
      <c r="B256" s="126"/>
      <c r="C256" s="23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52"/>
      <c r="P256" s="22"/>
      <c r="Q256" s="22"/>
      <c r="R256" s="23"/>
      <c r="S256" s="23"/>
      <c r="T256" s="23"/>
      <c r="U256" s="23"/>
      <c r="V256" s="23"/>
      <c r="W256" s="23"/>
      <c r="X256" s="23"/>
      <c r="Y256" s="23"/>
      <c r="Z256" s="23"/>
      <c r="AA256" s="292"/>
      <c r="AB256" s="421"/>
      <c r="AC256" s="292"/>
      <c r="AD256" s="292"/>
      <c r="AE256" s="292"/>
      <c r="AF256" s="292"/>
      <c r="AG256" s="292"/>
      <c r="AH256" s="292"/>
      <c r="AI256" s="292"/>
      <c r="AJ256" s="292"/>
      <c r="AK256" s="292"/>
      <c r="AL256" s="292"/>
      <c r="AM256" s="292"/>
      <c r="AN256" s="421"/>
      <c r="AO256" s="292"/>
      <c r="AP256" s="292"/>
      <c r="AQ256" s="292"/>
      <c r="AR256" s="292"/>
      <c r="AS256" s="292"/>
      <c r="AT256" s="292"/>
      <c r="AU256" s="292"/>
      <c r="AV256" s="292"/>
      <c r="AW256" s="292"/>
      <c r="AX256" s="292"/>
      <c r="AY256" s="292"/>
      <c r="AZ256" s="421"/>
      <c r="BA256" s="292"/>
      <c r="BB256" s="292"/>
      <c r="BC256" s="292"/>
      <c r="BD256" s="292"/>
      <c r="BE256" s="292"/>
      <c r="BF256" s="292"/>
      <c r="BG256" s="292"/>
      <c r="BH256" s="292"/>
      <c r="BI256" s="292"/>
      <c r="BJ256" s="292"/>
      <c r="BK256" s="24"/>
      <c r="BL256" s="53"/>
      <c r="BM256" s="26"/>
      <c r="BN256" s="23"/>
      <c r="BO256" s="23"/>
      <c r="BP256" s="23"/>
      <c r="BQ256" s="23"/>
    </row>
    <row r="257" spans="1:69" ht="12.75" customHeight="1" x14ac:dyDescent="0.25">
      <c r="A257" s="23"/>
      <c r="B257" s="126"/>
      <c r="C257" s="23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52"/>
      <c r="P257" s="22"/>
      <c r="Q257" s="22"/>
      <c r="R257" s="23"/>
      <c r="S257" s="23"/>
      <c r="T257" s="23"/>
      <c r="U257" s="23"/>
      <c r="V257" s="23"/>
      <c r="W257" s="23"/>
      <c r="X257" s="23"/>
      <c r="Y257" s="23"/>
      <c r="Z257" s="23"/>
      <c r="AA257" s="292"/>
      <c r="AB257" s="421"/>
      <c r="AC257" s="292"/>
      <c r="AD257" s="292"/>
      <c r="AE257" s="292"/>
      <c r="AF257" s="292"/>
      <c r="AG257" s="292"/>
      <c r="AH257" s="292"/>
      <c r="AI257" s="292"/>
      <c r="AJ257" s="292"/>
      <c r="AK257" s="292"/>
      <c r="AL257" s="292"/>
      <c r="AM257" s="292"/>
      <c r="AN257" s="421"/>
      <c r="AO257" s="292"/>
      <c r="AP257" s="292"/>
      <c r="AQ257" s="292"/>
      <c r="AR257" s="292"/>
      <c r="AS257" s="292"/>
      <c r="AT257" s="292"/>
      <c r="AU257" s="292"/>
      <c r="AV257" s="292"/>
      <c r="AW257" s="292"/>
      <c r="AX257" s="292"/>
      <c r="AY257" s="292"/>
      <c r="AZ257" s="421"/>
      <c r="BA257" s="292"/>
      <c r="BB257" s="292"/>
      <c r="BC257" s="292"/>
      <c r="BD257" s="292"/>
      <c r="BE257" s="292"/>
      <c r="BF257" s="292"/>
      <c r="BG257" s="292"/>
      <c r="BH257" s="292"/>
      <c r="BI257" s="292"/>
      <c r="BJ257" s="292"/>
      <c r="BK257" s="24"/>
      <c r="BL257" s="53"/>
      <c r="BM257" s="26"/>
      <c r="BN257" s="23"/>
      <c r="BO257" s="23"/>
      <c r="BP257" s="23"/>
      <c r="BQ257" s="23"/>
    </row>
    <row r="258" spans="1:69" ht="12.75" customHeight="1" x14ac:dyDescent="0.25">
      <c r="A258" s="23"/>
      <c r="B258" s="126"/>
      <c r="C258" s="23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52"/>
      <c r="P258" s="22"/>
      <c r="Q258" s="22"/>
      <c r="R258" s="23"/>
      <c r="S258" s="23"/>
      <c r="T258" s="23"/>
      <c r="U258" s="23"/>
      <c r="V258" s="23"/>
      <c r="W258" s="23"/>
      <c r="X258" s="23"/>
      <c r="Y258" s="23"/>
      <c r="Z258" s="23"/>
      <c r="AA258" s="292"/>
      <c r="AB258" s="421"/>
      <c r="AC258" s="292"/>
      <c r="AD258" s="292"/>
      <c r="AE258" s="292"/>
      <c r="AF258" s="292"/>
      <c r="AG258" s="292"/>
      <c r="AH258" s="292"/>
      <c r="AI258" s="292"/>
      <c r="AJ258" s="292"/>
      <c r="AK258" s="292"/>
      <c r="AL258" s="292"/>
      <c r="AM258" s="292"/>
      <c r="AN258" s="421"/>
      <c r="AO258" s="292"/>
      <c r="AP258" s="292"/>
      <c r="AQ258" s="292"/>
      <c r="AR258" s="292"/>
      <c r="AS258" s="292"/>
      <c r="AT258" s="292"/>
      <c r="AU258" s="292"/>
      <c r="AV258" s="292"/>
      <c r="AW258" s="292"/>
      <c r="AX258" s="292"/>
      <c r="AY258" s="292"/>
      <c r="AZ258" s="421"/>
      <c r="BA258" s="292"/>
      <c r="BB258" s="292"/>
      <c r="BC258" s="292"/>
      <c r="BD258" s="292"/>
      <c r="BE258" s="292"/>
      <c r="BF258" s="292"/>
      <c r="BG258" s="292"/>
      <c r="BH258" s="292"/>
      <c r="BI258" s="292"/>
      <c r="BJ258" s="292"/>
      <c r="BK258" s="24"/>
      <c r="BL258" s="53"/>
      <c r="BM258" s="26"/>
      <c r="BN258" s="23"/>
      <c r="BO258" s="23"/>
      <c r="BP258" s="23"/>
      <c r="BQ258" s="23"/>
    </row>
    <row r="259" spans="1:69" ht="12.75" customHeight="1" x14ac:dyDescent="0.25">
      <c r="A259" s="23"/>
      <c r="B259" s="126"/>
      <c r="C259" s="23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52"/>
      <c r="P259" s="22"/>
      <c r="Q259" s="22"/>
      <c r="R259" s="23"/>
      <c r="S259" s="23"/>
      <c r="T259" s="23"/>
      <c r="U259" s="23"/>
      <c r="V259" s="23"/>
      <c r="W259" s="23"/>
      <c r="X259" s="23"/>
      <c r="Y259" s="23"/>
      <c r="Z259" s="23"/>
      <c r="AA259" s="292"/>
      <c r="AB259" s="421"/>
      <c r="AC259" s="292"/>
      <c r="AD259" s="292"/>
      <c r="AE259" s="292"/>
      <c r="AF259" s="292"/>
      <c r="AG259" s="292"/>
      <c r="AH259" s="292"/>
      <c r="AI259" s="292"/>
      <c r="AJ259" s="292"/>
      <c r="AK259" s="292"/>
      <c r="AL259" s="292"/>
      <c r="AM259" s="292"/>
      <c r="AN259" s="421"/>
      <c r="AO259" s="292"/>
      <c r="AP259" s="292"/>
      <c r="AQ259" s="292"/>
      <c r="AR259" s="292"/>
      <c r="AS259" s="292"/>
      <c r="AT259" s="292"/>
      <c r="AU259" s="292"/>
      <c r="AV259" s="292"/>
      <c r="AW259" s="292"/>
      <c r="AX259" s="292"/>
      <c r="AY259" s="292"/>
      <c r="AZ259" s="421"/>
      <c r="BA259" s="292"/>
      <c r="BB259" s="292"/>
      <c r="BC259" s="292"/>
      <c r="BD259" s="292"/>
      <c r="BE259" s="292"/>
      <c r="BF259" s="292"/>
      <c r="BG259" s="292"/>
      <c r="BH259" s="292"/>
      <c r="BI259" s="292"/>
      <c r="BJ259" s="292"/>
      <c r="BK259" s="24"/>
      <c r="BL259" s="53"/>
      <c r="BM259" s="26"/>
      <c r="BN259" s="23"/>
      <c r="BO259" s="23"/>
      <c r="BP259" s="23"/>
      <c r="BQ259" s="23"/>
    </row>
    <row r="260" spans="1:69" ht="12.75" customHeight="1" x14ac:dyDescent="0.25">
      <c r="A260" s="23"/>
      <c r="B260" s="126"/>
      <c r="C260" s="23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52"/>
      <c r="P260" s="22"/>
      <c r="Q260" s="22"/>
      <c r="R260" s="23"/>
      <c r="S260" s="23"/>
      <c r="T260" s="23"/>
      <c r="U260" s="23"/>
      <c r="V260" s="23"/>
      <c r="W260" s="23"/>
      <c r="X260" s="23"/>
      <c r="Y260" s="23"/>
      <c r="Z260" s="23"/>
      <c r="AA260" s="292"/>
      <c r="AB260" s="421"/>
      <c r="AC260" s="292"/>
      <c r="AD260" s="292"/>
      <c r="AE260" s="292"/>
      <c r="AF260" s="292"/>
      <c r="AG260" s="292"/>
      <c r="AH260" s="292"/>
      <c r="AI260" s="292"/>
      <c r="AJ260" s="292"/>
      <c r="AK260" s="292"/>
      <c r="AL260" s="292"/>
      <c r="AM260" s="292"/>
      <c r="AN260" s="421"/>
      <c r="AO260" s="292"/>
      <c r="AP260" s="292"/>
      <c r="AQ260" s="292"/>
      <c r="AR260" s="292"/>
      <c r="AS260" s="292"/>
      <c r="AT260" s="292"/>
      <c r="AU260" s="292"/>
      <c r="AV260" s="292"/>
      <c r="AW260" s="292"/>
      <c r="AX260" s="292"/>
      <c r="AY260" s="292"/>
      <c r="AZ260" s="421"/>
      <c r="BA260" s="292"/>
      <c r="BB260" s="292"/>
      <c r="BC260" s="292"/>
      <c r="BD260" s="292"/>
      <c r="BE260" s="292"/>
      <c r="BF260" s="292"/>
      <c r="BG260" s="292"/>
      <c r="BH260" s="292"/>
      <c r="BI260" s="292"/>
      <c r="BJ260" s="292"/>
      <c r="BK260" s="24"/>
      <c r="BL260" s="53"/>
      <c r="BM260" s="26"/>
      <c r="BN260" s="23"/>
      <c r="BO260" s="23"/>
      <c r="BP260" s="23"/>
      <c r="BQ260" s="23"/>
    </row>
    <row r="261" spans="1:69" ht="12.75" customHeight="1" x14ac:dyDescent="0.25">
      <c r="A261" s="23"/>
      <c r="B261" s="126"/>
      <c r="C261" s="23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52"/>
      <c r="P261" s="22"/>
      <c r="Q261" s="22"/>
      <c r="R261" s="23"/>
      <c r="S261" s="23"/>
      <c r="T261" s="23"/>
      <c r="U261" s="23"/>
      <c r="V261" s="23"/>
      <c r="W261" s="23"/>
      <c r="X261" s="23"/>
      <c r="Y261" s="23"/>
      <c r="Z261" s="23"/>
      <c r="AA261" s="292"/>
      <c r="AB261" s="421"/>
      <c r="AC261" s="292"/>
      <c r="AD261" s="292"/>
      <c r="AE261" s="292"/>
      <c r="AF261" s="292"/>
      <c r="AG261" s="292"/>
      <c r="AH261" s="292"/>
      <c r="AI261" s="292"/>
      <c r="AJ261" s="292"/>
      <c r="AK261" s="292"/>
      <c r="AL261" s="292"/>
      <c r="AM261" s="292"/>
      <c r="AN261" s="421"/>
      <c r="AO261" s="292"/>
      <c r="AP261" s="292"/>
      <c r="AQ261" s="292"/>
      <c r="AR261" s="292"/>
      <c r="AS261" s="292"/>
      <c r="AT261" s="292"/>
      <c r="AU261" s="292"/>
      <c r="AV261" s="292"/>
      <c r="AW261" s="292"/>
      <c r="AX261" s="292"/>
      <c r="AY261" s="292"/>
      <c r="AZ261" s="421"/>
      <c r="BA261" s="292"/>
      <c r="BB261" s="292"/>
      <c r="BC261" s="292"/>
      <c r="BD261" s="292"/>
      <c r="BE261" s="292"/>
      <c r="BF261" s="292"/>
      <c r="BG261" s="292"/>
      <c r="BH261" s="292"/>
      <c r="BI261" s="292"/>
      <c r="BJ261" s="292"/>
      <c r="BK261" s="24"/>
      <c r="BL261" s="53"/>
      <c r="BM261" s="26"/>
      <c r="BN261" s="23"/>
      <c r="BO261" s="23"/>
      <c r="BP261" s="23"/>
      <c r="BQ261" s="23"/>
    </row>
    <row r="262" spans="1:69" ht="12.75" customHeight="1" x14ac:dyDescent="0.25">
      <c r="A262" s="23"/>
      <c r="B262" s="126"/>
      <c r="C262" s="23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52"/>
      <c r="P262" s="22"/>
      <c r="Q262" s="22"/>
      <c r="R262" s="23"/>
      <c r="S262" s="23"/>
      <c r="T262" s="23"/>
      <c r="U262" s="23"/>
      <c r="V262" s="23"/>
      <c r="W262" s="23"/>
      <c r="X262" s="23"/>
      <c r="Y262" s="23"/>
      <c r="Z262" s="23"/>
      <c r="AA262" s="292"/>
      <c r="AB262" s="421"/>
      <c r="AC262" s="292"/>
      <c r="AD262" s="292"/>
      <c r="AE262" s="292"/>
      <c r="AF262" s="292"/>
      <c r="AG262" s="292"/>
      <c r="AH262" s="292"/>
      <c r="AI262" s="292"/>
      <c r="AJ262" s="292"/>
      <c r="AK262" s="292"/>
      <c r="AL262" s="292"/>
      <c r="AM262" s="292"/>
      <c r="AN262" s="421"/>
      <c r="AO262" s="292"/>
      <c r="AP262" s="292"/>
      <c r="AQ262" s="292"/>
      <c r="AR262" s="292"/>
      <c r="AS262" s="292"/>
      <c r="AT262" s="292"/>
      <c r="AU262" s="292"/>
      <c r="AV262" s="292"/>
      <c r="AW262" s="292"/>
      <c r="AX262" s="292"/>
      <c r="AY262" s="292"/>
      <c r="AZ262" s="421"/>
      <c r="BA262" s="292"/>
      <c r="BB262" s="292"/>
      <c r="BC262" s="292"/>
      <c r="BD262" s="292"/>
      <c r="BE262" s="292"/>
      <c r="BF262" s="292"/>
      <c r="BG262" s="292"/>
      <c r="BH262" s="292"/>
      <c r="BI262" s="292"/>
      <c r="BJ262" s="292"/>
      <c r="BK262" s="24"/>
      <c r="BL262" s="53"/>
      <c r="BM262" s="26"/>
      <c r="BN262" s="23"/>
      <c r="BO262" s="23"/>
      <c r="BP262" s="23"/>
      <c r="BQ262" s="23"/>
    </row>
    <row r="263" spans="1:69" ht="12.75" customHeight="1" x14ac:dyDescent="0.25">
      <c r="A263" s="23"/>
      <c r="B263" s="126"/>
      <c r="C263" s="23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52"/>
      <c r="P263" s="22"/>
      <c r="Q263" s="22"/>
      <c r="R263" s="23"/>
      <c r="S263" s="23"/>
      <c r="T263" s="23"/>
      <c r="U263" s="23"/>
      <c r="V263" s="23"/>
      <c r="W263" s="23"/>
      <c r="X263" s="23"/>
      <c r="Y263" s="23"/>
      <c r="Z263" s="23"/>
      <c r="AA263" s="292"/>
      <c r="AB263" s="421"/>
      <c r="AC263" s="292"/>
      <c r="AD263" s="292"/>
      <c r="AE263" s="292"/>
      <c r="AF263" s="292"/>
      <c r="AG263" s="292"/>
      <c r="AH263" s="292"/>
      <c r="AI263" s="292"/>
      <c r="AJ263" s="292"/>
      <c r="AK263" s="292"/>
      <c r="AL263" s="292"/>
      <c r="AM263" s="292"/>
      <c r="AN263" s="421"/>
      <c r="AO263" s="292"/>
      <c r="AP263" s="292"/>
      <c r="AQ263" s="292"/>
      <c r="AR263" s="292"/>
      <c r="AS263" s="292"/>
      <c r="AT263" s="292"/>
      <c r="AU263" s="292"/>
      <c r="AV263" s="292"/>
      <c r="AW263" s="292"/>
      <c r="AX263" s="292"/>
      <c r="AY263" s="292"/>
      <c r="AZ263" s="421"/>
      <c r="BA263" s="292"/>
      <c r="BB263" s="292"/>
      <c r="BC263" s="292"/>
      <c r="BD263" s="292"/>
      <c r="BE263" s="292"/>
      <c r="BF263" s="292"/>
      <c r="BG263" s="292"/>
      <c r="BH263" s="292"/>
      <c r="BI263" s="292"/>
      <c r="BJ263" s="292"/>
      <c r="BK263" s="24"/>
      <c r="BL263" s="53"/>
      <c r="BM263" s="26"/>
      <c r="BN263" s="23"/>
      <c r="BO263" s="23"/>
      <c r="BP263" s="23"/>
      <c r="BQ263" s="23"/>
    </row>
    <row r="264" spans="1:69" ht="12.75" customHeight="1" x14ac:dyDescent="0.25">
      <c r="A264" s="23"/>
      <c r="B264" s="126"/>
      <c r="C264" s="23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52"/>
      <c r="P264" s="22"/>
      <c r="Q264" s="22"/>
      <c r="R264" s="23"/>
      <c r="S264" s="23"/>
      <c r="T264" s="23"/>
      <c r="U264" s="23"/>
      <c r="V264" s="23"/>
      <c r="W264" s="23"/>
      <c r="X264" s="23"/>
      <c r="Y264" s="23"/>
      <c r="Z264" s="23"/>
      <c r="AA264" s="292"/>
      <c r="AB264" s="421"/>
      <c r="AC264" s="292"/>
      <c r="AD264" s="292"/>
      <c r="AE264" s="292"/>
      <c r="AF264" s="292"/>
      <c r="AG264" s="292"/>
      <c r="AH264" s="292"/>
      <c r="AI264" s="292"/>
      <c r="AJ264" s="292"/>
      <c r="AK264" s="292"/>
      <c r="AL264" s="292"/>
      <c r="AM264" s="292"/>
      <c r="AN264" s="421"/>
      <c r="AO264" s="292"/>
      <c r="AP264" s="292"/>
      <c r="AQ264" s="292"/>
      <c r="AR264" s="292"/>
      <c r="AS264" s="292"/>
      <c r="AT264" s="292"/>
      <c r="AU264" s="292"/>
      <c r="AV264" s="292"/>
      <c r="AW264" s="292"/>
      <c r="AX264" s="292"/>
      <c r="AY264" s="292"/>
      <c r="AZ264" s="421"/>
      <c r="BA264" s="292"/>
      <c r="BB264" s="292"/>
      <c r="BC264" s="292"/>
      <c r="BD264" s="292"/>
      <c r="BE264" s="292"/>
      <c r="BF264" s="292"/>
      <c r="BG264" s="292"/>
      <c r="BH264" s="292"/>
      <c r="BI264" s="292"/>
      <c r="BJ264" s="292"/>
      <c r="BK264" s="24"/>
      <c r="BL264" s="53"/>
      <c r="BM264" s="26"/>
      <c r="BN264" s="23"/>
      <c r="BO264" s="23"/>
      <c r="BP264" s="23"/>
      <c r="BQ264" s="23"/>
    </row>
    <row r="265" spans="1:69" ht="12.75" customHeight="1" x14ac:dyDescent="0.25">
      <c r="A265" s="23"/>
      <c r="B265" s="126"/>
      <c r="C265" s="23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52"/>
      <c r="P265" s="22"/>
      <c r="Q265" s="22"/>
      <c r="R265" s="23"/>
      <c r="S265" s="23"/>
      <c r="T265" s="23"/>
      <c r="U265" s="23"/>
      <c r="V265" s="23"/>
      <c r="W265" s="23"/>
      <c r="X265" s="23"/>
      <c r="Y265" s="23"/>
      <c r="Z265" s="23"/>
      <c r="AA265" s="292"/>
      <c r="AB265" s="421"/>
      <c r="AC265" s="292"/>
      <c r="AD265" s="292"/>
      <c r="AE265" s="292"/>
      <c r="AF265" s="292"/>
      <c r="AG265" s="292"/>
      <c r="AH265" s="292"/>
      <c r="AI265" s="292"/>
      <c r="AJ265" s="292"/>
      <c r="AK265" s="292"/>
      <c r="AL265" s="292"/>
      <c r="AM265" s="292"/>
      <c r="AN265" s="421"/>
      <c r="AO265" s="292"/>
      <c r="AP265" s="292"/>
      <c r="AQ265" s="292"/>
      <c r="AR265" s="292"/>
      <c r="AS265" s="292"/>
      <c r="AT265" s="292"/>
      <c r="AU265" s="292"/>
      <c r="AV265" s="292"/>
      <c r="AW265" s="292"/>
      <c r="AX265" s="292"/>
      <c r="AY265" s="292"/>
      <c r="AZ265" s="421"/>
      <c r="BA265" s="292"/>
      <c r="BB265" s="292"/>
      <c r="BC265" s="292"/>
      <c r="BD265" s="292"/>
      <c r="BE265" s="292"/>
      <c r="BF265" s="292"/>
      <c r="BG265" s="292"/>
      <c r="BH265" s="292"/>
      <c r="BI265" s="292"/>
      <c r="BJ265" s="292"/>
      <c r="BK265" s="24"/>
      <c r="BL265" s="53"/>
      <c r="BM265" s="26"/>
      <c r="BN265" s="23"/>
      <c r="BO265" s="23"/>
      <c r="BP265" s="23"/>
      <c r="BQ265" s="23"/>
    </row>
    <row r="266" spans="1:69" ht="12.75" customHeight="1" x14ac:dyDescent="0.25">
      <c r="A266" s="23"/>
      <c r="B266" s="126"/>
      <c r="C266" s="23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52"/>
      <c r="P266" s="22"/>
      <c r="Q266" s="22"/>
      <c r="R266" s="23"/>
      <c r="S266" s="23"/>
      <c r="T266" s="23"/>
      <c r="U266" s="23"/>
      <c r="V266" s="23"/>
      <c r="W266" s="23"/>
      <c r="X266" s="23"/>
      <c r="Y266" s="23"/>
      <c r="Z266" s="23"/>
      <c r="AA266" s="292"/>
      <c r="AB266" s="421"/>
      <c r="AC266" s="292"/>
      <c r="AD266" s="292"/>
      <c r="AE266" s="292"/>
      <c r="AF266" s="292"/>
      <c r="AG266" s="292"/>
      <c r="AH266" s="292"/>
      <c r="AI266" s="292"/>
      <c r="AJ266" s="292"/>
      <c r="AK266" s="292"/>
      <c r="AL266" s="292"/>
      <c r="AM266" s="292"/>
      <c r="AN266" s="421"/>
      <c r="AO266" s="292"/>
      <c r="AP266" s="292"/>
      <c r="AQ266" s="292"/>
      <c r="AR266" s="292"/>
      <c r="AS266" s="292"/>
      <c r="AT266" s="292"/>
      <c r="AU266" s="292"/>
      <c r="AV266" s="292"/>
      <c r="AW266" s="292"/>
      <c r="AX266" s="292"/>
      <c r="AY266" s="292"/>
      <c r="AZ266" s="421"/>
      <c r="BA266" s="292"/>
      <c r="BB266" s="292"/>
      <c r="BC266" s="292"/>
      <c r="BD266" s="292"/>
      <c r="BE266" s="292"/>
      <c r="BF266" s="292"/>
      <c r="BG266" s="292"/>
      <c r="BH266" s="292"/>
      <c r="BI266" s="292"/>
      <c r="BJ266" s="292"/>
      <c r="BK266" s="24"/>
      <c r="BL266" s="53"/>
      <c r="BM266" s="26"/>
      <c r="BN266" s="23"/>
      <c r="BO266" s="23"/>
      <c r="BP266" s="23"/>
      <c r="BQ266" s="23"/>
    </row>
    <row r="267" spans="1:69" ht="12.75" customHeight="1" x14ac:dyDescent="0.25">
      <c r="A267" s="23"/>
      <c r="B267" s="126"/>
      <c r="C267" s="23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52"/>
      <c r="P267" s="22"/>
      <c r="Q267" s="22"/>
      <c r="R267" s="23"/>
      <c r="S267" s="23"/>
      <c r="T267" s="23"/>
      <c r="U267" s="23"/>
      <c r="V267" s="23"/>
      <c r="W267" s="23"/>
      <c r="X267" s="23"/>
      <c r="Y267" s="23"/>
      <c r="Z267" s="23"/>
      <c r="AA267" s="292"/>
      <c r="AB267" s="421"/>
      <c r="AC267" s="292"/>
      <c r="AD267" s="292"/>
      <c r="AE267" s="292"/>
      <c r="AF267" s="292"/>
      <c r="AG267" s="292"/>
      <c r="AH267" s="292"/>
      <c r="AI267" s="292"/>
      <c r="AJ267" s="292"/>
      <c r="AK267" s="292"/>
      <c r="AL267" s="292"/>
      <c r="AM267" s="292"/>
      <c r="AN267" s="421"/>
      <c r="AO267" s="292"/>
      <c r="AP267" s="292"/>
      <c r="AQ267" s="292"/>
      <c r="AR267" s="292"/>
      <c r="AS267" s="292"/>
      <c r="AT267" s="292"/>
      <c r="AU267" s="292"/>
      <c r="AV267" s="292"/>
      <c r="AW267" s="292"/>
      <c r="AX267" s="292"/>
      <c r="AY267" s="292"/>
      <c r="AZ267" s="421"/>
      <c r="BA267" s="292"/>
      <c r="BB267" s="292"/>
      <c r="BC267" s="292"/>
      <c r="BD267" s="292"/>
      <c r="BE267" s="292"/>
      <c r="BF267" s="292"/>
      <c r="BG267" s="292"/>
      <c r="BH267" s="292"/>
      <c r="BI267" s="292"/>
      <c r="BJ267" s="292"/>
      <c r="BK267" s="24"/>
      <c r="BL267" s="53"/>
      <c r="BM267" s="26"/>
      <c r="BN267" s="23"/>
      <c r="BO267" s="23"/>
      <c r="BP267" s="23"/>
      <c r="BQ267" s="23"/>
    </row>
    <row r="268" spans="1:69" ht="12.75" customHeight="1" x14ac:dyDescent="0.25">
      <c r="A268" s="23"/>
      <c r="B268" s="126"/>
      <c r="C268" s="23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52"/>
      <c r="P268" s="22"/>
      <c r="Q268" s="22"/>
      <c r="R268" s="23"/>
      <c r="S268" s="23"/>
      <c r="T268" s="23"/>
      <c r="U268" s="23"/>
      <c r="V268" s="23"/>
      <c r="W268" s="23"/>
      <c r="X268" s="23"/>
      <c r="Y268" s="23"/>
      <c r="Z268" s="23"/>
      <c r="AA268" s="292"/>
      <c r="AB268" s="421"/>
      <c r="AC268" s="292"/>
      <c r="AD268" s="292"/>
      <c r="AE268" s="292"/>
      <c r="AF268" s="292"/>
      <c r="AG268" s="292"/>
      <c r="AH268" s="292"/>
      <c r="AI268" s="292"/>
      <c r="AJ268" s="292"/>
      <c r="AK268" s="292"/>
      <c r="AL268" s="292"/>
      <c r="AM268" s="292"/>
      <c r="AN268" s="421"/>
      <c r="AO268" s="292"/>
      <c r="AP268" s="292"/>
      <c r="AQ268" s="292"/>
      <c r="AR268" s="292"/>
      <c r="AS268" s="292"/>
      <c r="AT268" s="292"/>
      <c r="AU268" s="292"/>
      <c r="AV268" s="292"/>
      <c r="AW268" s="292"/>
      <c r="AX268" s="292"/>
      <c r="AY268" s="292"/>
      <c r="AZ268" s="421"/>
      <c r="BA268" s="292"/>
      <c r="BB268" s="292"/>
      <c r="BC268" s="292"/>
      <c r="BD268" s="292"/>
      <c r="BE268" s="292"/>
      <c r="BF268" s="292"/>
      <c r="BG268" s="292"/>
      <c r="BH268" s="292"/>
      <c r="BI268" s="292"/>
      <c r="BJ268" s="292"/>
      <c r="BK268" s="24"/>
      <c r="BL268" s="53"/>
      <c r="BM268" s="26"/>
      <c r="BN268" s="23"/>
      <c r="BO268" s="23"/>
      <c r="BP268" s="23"/>
      <c r="BQ268" s="23"/>
    </row>
    <row r="269" spans="1:69" ht="12.75" customHeight="1" x14ac:dyDescent="0.25">
      <c r="A269" s="23"/>
      <c r="B269" s="126"/>
      <c r="C269" s="23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52"/>
      <c r="P269" s="22"/>
      <c r="Q269" s="22"/>
      <c r="R269" s="23"/>
      <c r="S269" s="23"/>
      <c r="T269" s="23"/>
      <c r="U269" s="23"/>
      <c r="V269" s="23"/>
      <c r="W269" s="23"/>
      <c r="X269" s="23"/>
      <c r="Y269" s="23"/>
      <c r="Z269" s="23"/>
      <c r="AA269" s="292"/>
      <c r="AB269" s="421"/>
      <c r="AC269" s="292"/>
      <c r="AD269" s="292"/>
      <c r="AE269" s="292"/>
      <c r="AF269" s="292"/>
      <c r="AG269" s="292"/>
      <c r="AH269" s="292"/>
      <c r="AI269" s="292"/>
      <c r="AJ269" s="292"/>
      <c r="AK269" s="292"/>
      <c r="AL269" s="292"/>
      <c r="AM269" s="292"/>
      <c r="AN269" s="421"/>
      <c r="AO269" s="292"/>
      <c r="AP269" s="292"/>
      <c r="AQ269" s="292"/>
      <c r="AR269" s="292"/>
      <c r="AS269" s="292"/>
      <c r="AT269" s="292"/>
      <c r="AU269" s="292"/>
      <c r="AV269" s="292"/>
      <c r="AW269" s="292"/>
      <c r="AX269" s="292"/>
      <c r="AY269" s="292"/>
      <c r="AZ269" s="421"/>
      <c r="BA269" s="292"/>
      <c r="BB269" s="292"/>
      <c r="BC269" s="292"/>
      <c r="BD269" s="292"/>
      <c r="BE269" s="292"/>
      <c r="BF269" s="292"/>
      <c r="BG269" s="292"/>
      <c r="BH269" s="292"/>
      <c r="BI269" s="292"/>
      <c r="BJ269" s="292"/>
      <c r="BK269" s="24"/>
      <c r="BL269" s="53"/>
      <c r="BM269" s="26"/>
      <c r="BN269" s="23"/>
      <c r="BO269" s="23"/>
      <c r="BP269" s="23"/>
      <c r="BQ269" s="23"/>
    </row>
    <row r="270" spans="1:69" ht="12.75" customHeight="1" x14ac:dyDescent="0.25">
      <c r="A270" s="23"/>
      <c r="B270" s="126"/>
      <c r="C270" s="23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52"/>
      <c r="P270" s="22"/>
      <c r="Q270" s="22"/>
      <c r="R270" s="23"/>
      <c r="S270" s="23"/>
      <c r="T270" s="23"/>
      <c r="U270" s="23"/>
      <c r="V270" s="23"/>
      <c r="W270" s="23"/>
      <c r="X270" s="23"/>
      <c r="Y270" s="23"/>
      <c r="Z270" s="23"/>
      <c r="AA270" s="292"/>
      <c r="AB270" s="421"/>
      <c r="AC270" s="292"/>
      <c r="AD270" s="292"/>
      <c r="AE270" s="292"/>
      <c r="AF270" s="292"/>
      <c r="AG270" s="292"/>
      <c r="AH270" s="292"/>
      <c r="AI270" s="292"/>
      <c r="AJ270" s="292"/>
      <c r="AK270" s="292"/>
      <c r="AL270" s="292"/>
      <c r="AM270" s="292"/>
      <c r="AN270" s="421"/>
      <c r="AO270" s="292"/>
      <c r="AP270" s="292"/>
      <c r="AQ270" s="292"/>
      <c r="AR270" s="292"/>
      <c r="AS270" s="292"/>
      <c r="AT270" s="292"/>
      <c r="AU270" s="292"/>
      <c r="AV270" s="292"/>
      <c r="AW270" s="292"/>
      <c r="AX270" s="292"/>
      <c r="AY270" s="292"/>
      <c r="AZ270" s="421"/>
      <c r="BA270" s="292"/>
      <c r="BB270" s="292"/>
      <c r="BC270" s="292"/>
      <c r="BD270" s="292"/>
      <c r="BE270" s="292"/>
      <c r="BF270" s="292"/>
      <c r="BG270" s="292"/>
      <c r="BH270" s="292"/>
      <c r="BI270" s="292"/>
      <c r="BJ270" s="292"/>
      <c r="BK270" s="24"/>
      <c r="BL270" s="53"/>
      <c r="BM270" s="26"/>
      <c r="BN270" s="23"/>
      <c r="BO270" s="23"/>
      <c r="BP270" s="23"/>
      <c r="BQ270" s="23"/>
    </row>
    <row r="271" spans="1:69" ht="12.75" customHeight="1" x14ac:dyDescent="0.25">
      <c r="A271" s="23"/>
      <c r="B271" s="126"/>
      <c r="C271" s="23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52"/>
      <c r="P271" s="22"/>
      <c r="Q271" s="22"/>
      <c r="R271" s="23"/>
      <c r="S271" s="23"/>
      <c r="T271" s="23"/>
      <c r="U271" s="23"/>
      <c r="V271" s="23"/>
      <c r="W271" s="23"/>
      <c r="X271" s="23"/>
      <c r="Y271" s="23"/>
      <c r="Z271" s="23"/>
      <c r="AA271" s="292"/>
      <c r="AB271" s="421"/>
      <c r="AC271" s="292"/>
      <c r="AD271" s="292"/>
      <c r="AE271" s="292"/>
      <c r="AF271" s="292"/>
      <c r="AG271" s="292"/>
      <c r="AH271" s="292"/>
      <c r="AI271" s="292"/>
      <c r="AJ271" s="292"/>
      <c r="AK271" s="292"/>
      <c r="AL271" s="292"/>
      <c r="AM271" s="292"/>
      <c r="AN271" s="421"/>
      <c r="AO271" s="292"/>
      <c r="AP271" s="292"/>
      <c r="AQ271" s="292"/>
      <c r="AR271" s="292"/>
      <c r="AS271" s="292"/>
      <c r="AT271" s="292"/>
      <c r="AU271" s="292"/>
      <c r="AV271" s="292"/>
      <c r="AW271" s="292"/>
      <c r="AX271" s="292"/>
      <c r="AY271" s="292"/>
      <c r="AZ271" s="421"/>
      <c r="BA271" s="292"/>
      <c r="BB271" s="292"/>
      <c r="BC271" s="292"/>
      <c r="BD271" s="292"/>
      <c r="BE271" s="292"/>
      <c r="BF271" s="292"/>
      <c r="BG271" s="292"/>
      <c r="BH271" s="292"/>
      <c r="BI271" s="292"/>
      <c r="BJ271" s="292"/>
      <c r="BK271" s="24"/>
      <c r="BL271" s="53"/>
      <c r="BM271" s="26"/>
      <c r="BN271" s="23"/>
      <c r="BO271" s="23"/>
      <c r="BP271" s="23"/>
      <c r="BQ271" s="23"/>
    </row>
    <row r="272" spans="1:69" ht="12.75" customHeight="1" x14ac:dyDescent="0.25">
      <c r="A272" s="23"/>
      <c r="B272" s="126"/>
      <c r="C272" s="23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52"/>
      <c r="P272" s="22"/>
      <c r="Q272" s="22"/>
      <c r="R272" s="23"/>
      <c r="S272" s="23"/>
      <c r="T272" s="23"/>
      <c r="U272" s="23"/>
      <c r="V272" s="23"/>
      <c r="W272" s="23"/>
      <c r="X272" s="23"/>
      <c r="Y272" s="23"/>
      <c r="Z272" s="23"/>
      <c r="AA272" s="292"/>
      <c r="AB272" s="421"/>
      <c r="AC272" s="292"/>
      <c r="AD272" s="292"/>
      <c r="AE272" s="292"/>
      <c r="AF272" s="292"/>
      <c r="AG272" s="292"/>
      <c r="AH272" s="292"/>
      <c r="AI272" s="292"/>
      <c r="AJ272" s="292"/>
      <c r="AK272" s="292"/>
      <c r="AL272" s="292"/>
      <c r="AM272" s="292"/>
      <c r="AN272" s="421"/>
      <c r="AO272" s="292"/>
      <c r="AP272" s="292"/>
      <c r="AQ272" s="292"/>
      <c r="AR272" s="292"/>
      <c r="AS272" s="292"/>
      <c r="AT272" s="292"/>
      <c r="AU272" s="292"/>
      <c r="AV272" s="292"/>
      <c r="AW272" s="292"/>
      <c r="AX272" s="292"/>
      <c r="AY272" s="292"/>
      <c r="AZ272" s="421"/>
      <c r="BA272" s="292"/>
      <c r="BB272" s="292"/>
      <c r="BC272" s="292"/>
      <c r="BD272" s="292"/>
      <c r="BE272" s="292"/>
      <c r="BF272" s="292"/>
      <c r="BG272" s="292"/>
      <c r="BH272" s="292"/>
      <c r="BI272" s="292"/>
      <c r="BJ272" s="292"/>
      <c r="BK272" s="24"/>
      <c r="BL272" s="53"/>
      <c r="BM272" s="26"/>
      <c r="BN272" s="23"/>
      <c r="BO272" s="23"/>
      <c r="BP272" s="23"/>
      <c r="BQ272" s="23"/>
    </row>
    <row r="273" spans="1:69" ht="12.75" customHeight="1" x14ac:dyDescent="0.25">
      <c r="A273" s="23"/>
      <c r="B273" s="126"/>
      <c r="C273" s="23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52"/>
      <c r="P273" s="22"/>
      <c r="Q273" s="22"/>
      <c r="R273" s="23"/>
      <c r="S273" s="23"/>
      <c r="T273" s="23"/>
      <c r="U273" s="23"/>
      <c r="V273" s="23"/>
      <c r="W273" s="23"/>
      <c r="X273" s="23"/>
      <c r="Y273" s="23"/>
      <c r="Z273" s="23"/>
      <c r="AA273" s="292"/>
      <c r="AB273" s="421"/>
      <c r="AC273" s="292"/>
      <c r="AD273" s="292"/>
      <c r="AE273" s="292"/>
      <c r="AF273" s="292"/>
      <c r="AG273" s="292"/>
      <c r="AH273" s="292"/>
      <c r="AI273" s="292"/>
      <c r="AJ273" s="292"/>
      <c r="AK273" s="292"/>
      <c r="AL273" s="292"/>
      <c r="AM273" s="292"/>
      <c r="AN273" s="421"/>
      <c r="AO273" s="292"/>
      <c r="AP273" s="292"/>
      <c r="AQ273" s="292"/>
      <c r="AR273" s="292"/>
      <c r="AS273" s="292"/>
      <c r="AT273" s="292"/>
      <c r="AU273" s="292"/>
      <c r="AV273" s="292"/>
      <c r="AW273" s="292"/>
      <c r="AX273" s="292"/>
      <c r="AY273" s="292"/>
      <c r="AZ273" s="421"/>
      <c r="BA273" s="292"/>
      <c r="BB273" s="292"/>
      <c r="BC273" s="292"/>
      <c r="BD273" s="292"/>
      <c r="BE273" s="292"/>
      <c r="BF273" s="292"/>
      <c r="BG273" s="292"/>
      <c r="BH273" s="292"/>
      <c r="BI273" s="292"/>
      <c r="BJ273" s="292"/>
      <c r="BK273" s="24"/>
      <c r="BL273" s="53"/>
      <c r="BM273" s="26"/>
      <c r="BN273" s="23"/>
      <c r="BO273" s="23"/>
      <c r="BP273" s="23"/>
      <c r="BQ273" s="23"/>
    </row>
    <row r="274" spans="1:69" ht="12.75" customHeight="1" x14ac:dyDescent="0.25">
      <c r="A274" s="23"/>
      <c r="B274" s="126"/>
      <c r="C274" s="23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52"/>
      <c r="P274" s="22"/>
      <c r="Q274" s="22"/>
      <c r="R274" s="23"/>
      <c r="S274" s="23"/>
      <c r="T274" s="23"/>
      <c r="U274" s="23"/>
      <c r="V274" s="23"/>
      <c r="W274" s="23"/>
      <c r="X274" s="23"/>
      <c r="Y274" s="23"/>
      <c r="Z274" s="23"/>
      <c r="AA274" s="292"/>
      <c r="AB274" s="421"/>
      <c r="AC274" s="292"/>
      <c r="AD274" s="292"/>
      <c r="AE274" s="292"/>
      <c r="AF274" s="292"/>
      <c r="AG274" s="292"/>
      <c r="AH274" s="292"/>
      <c r="AI274" s="292"/>
      <c r="AJ274" s="292"/>
      <c r="AK274" s="292"/>
      <c r="AL274" s="292"/>
      <c r="AM274" s="292"/>
      <c r="AN274" s="421"/>
      <c r="AO274" s="292"/>
      <c r="AP274" s="292"/>
      <c r="AQ274" s="292"/>
      <c r="AR274" s="292"/>
      <c r="AS274" s="292"/>
      <c r="AT274" s="292"/>
      <c r="AU274" s="292"/>
      <c r="AV274" s="292"/>
      <c r="AW274" s="292"/>
      <c r="AX274" s="292"/>
      <c r="AY274" s="292"/>
      <c r="AZ274" s="421"/>
      <c r="BA274" s="292"/>
      <c r="BB274" s="292"/>
      <c r="BC274" s="292"/>
      <c r="BD274" s="292"/>
      <c r="BE274" s="292"/>
      <c r="BF274" s="292"/>
      <c r="BG274" s="292"/>
      <c r="BH274" s="292"/>
      <c r="BI274" s="292"/>
      <c r="BJ274" s="292"/>
      <c r="BK274" s="24"/>
      <c r="BL274" s="53"/>
      <c r="BM274" s="26"/>
      <c r="BN274" s="23"/>
      <c r="BO274" s="23"/>
      <c r="BP274" s="23"/>
      <c r="BQ274" s="23"/>
    </row>
    <row r="275" spans="1:69" ht="12.75" customHeight="1" x14ac:dyDescent="0.25">
      <c r="A275" s="23"/>
      <c r="B275" s="126"/>
      <c r="C275" s="23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52"/>
      <c r="P275" s="22"/>
      <c r="Q275" s="22"/>
      <c r="R275" s="23"/>
      <c r="S275" s="23"/>
      <c r="T275" s="23"/>
      <c r="U275" s="23"/>
      <c r="V275" s="23"/>
      <c r="W275" s="23"/>
      <c r="X275" s="23"/>
      <c r="Y275" s="23"/>
      <c r="Z275" s="23"/>
      <c r="AA275" s="292"/>
      <c r="AB275" s="421"/>
      <c r="AC275" s="292"/>
      <c r="AD275" s="292"/>
      <c r="AE275" s="292"/>
      <c r="AF275" s="292"/>
      <c r="AG275" s="292"/>
      <c r="AH275" s="292"/>
      <c r="AI275" s="292"/>
      <c r="AJ275" s="292"/>
      <c r="AK275" s="292"/>
      <c r="AL275" s="292"/>
      <c r="AM275" s="292"/>
      <c r="AN275" s="421"/>
      <c r="AO275" s="292"/>
      <c r="AP275" s="292"/>
      <c r="AQ275" s="292"/>
      <c r="AR275" s="292"/>
      <c r="AS275" s="292"/>
      <c r="AT275" s="292"/>
      <c r="AU275" s="292"/>
      <c r="AV275" s="292"/>
      <c r="AW275" s="292"/>
      <c r="AX275" s="292"/>
      <c r="AY275" s="292"/>
      <c r="AZ275" s="421"/>
      <c r="BA275" s="292"/>
      <c r="BB275" s="292"/>
      <c r="BC275" s="292"/>
      <c r="BD275" s="292"/>
      <c r="BE275" s="292"/>
      <c r="BF275" s="292"/>
      <c r="BG275" s="292"/>
      <c r="BH275" s="292"/>
      <c r="BI275" s="292"/>
      <c r="BJ275" s="292"/>
      <c r="BK275" s="24"/>
      <c r="BL275" s="53"/>
      <c r="BM275" s="26"/>
      <c r="BN275" s="23"/>
      <c r="BO275" s="23"/>
      <c r="BP275" s="23"/>
      <c r="BQ275" s="23"/>
    </row>
    <row r="276" spans="1:69" ht="12.75" customHeight="1" x14ac:dyDescent="0.25">
      <c r="A276" s="23"/>
      <c r="B276" s="126"/>
      <c r="C276" s="23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52"/>
      <c r="P276" s="22"/>
      <c r="Q276" s="22"/>
      <c r="R276" s="23"/>
      <c r="S276" s="23"/>
      <c r="T276" s="23"/>
      <c r="U276" s="23"/>
      <c r="V276" s="23"/>
      <c r="W276" s="23"/>
      <c r="X276" s="23"/>
      <c r="Y276" s="23"/>
      <c r="Z276" s="23"/>
      <c r="AA276" s="292"/>
      <c r="AB276" s="421"/>
      <c r="AC276" s="292"/>
      <c r="AD276" s="292"/>
      <c r="AE276" s="292"/>
      <c r="AF276" s="292"/>
      <c r="AG276" s="292"/>
      <c r="AH276" s="292"/>
      <c r="AI276" s="292"/>
      <c r="AJ276" s="292"/>
      <c r="AK276" s="292"/>
      <c r="AL276" s="292"/>
      <c r="AM276" s="292"/>
      <c r="AN276" s="421"/>
      <c r="AO276" s="292"/>
      <c r="AP276" s="292"/>
      <c r="AQ276" s="292"/>
      <c r="AR276" s="292"/>
      <c r="AS276" s="292"/>
      <c r="AT276" s="292"/>
      <c r="AU276" s="292"/>
      <c r="AV276" s="292"/>
      <c r="AW276" s="292"/>
      <c r="AX276" s="292"/>
      <c r="AY276" s="292"/>
      <c r="AZ276" s="421"/>
      <c r="BA276" s="292"/>
      <c r="BB276" s="292"/>
      <c r="BC276" s="292"/>
      <c r="BD276" s="292"/>
      <c r="BE276" s="292"/>
      <c r="BF276" s="292"/>
      <c r="BG276" s="292"/>
      <c r="BH276" s="292"/>
      <c r="BI276" s="292"/>
      <c r="BJ276" s="292"/>
      <c r="BK276" s="24"/>
      <c r="BL276" s="53"/>
      <c r="BM276" s="26"/>
      <c r="BN276" s="23"/>
      <c r="BO276" s="23"/>
      <c r="BP276" s="23"/>
      <c r="BQ276" s="23"/>
    </row>
    <row r="277" spans="1:69" ht="12.75" customHeight="1" x14ac:dyDescent="0.25">
      <c r="A277" s="23"/>
      <c r="B277" s="126"/>
      <c r="C277" s="23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52"/>
      <c r="P277" s="22"/>
      <c r="Q277" s="22"/>
      <c r="R277" s="23"/>
      <c r="S277" s="23"/>
      <c r="T277" s="23"/>
      <c r="U277" s="23"/>
      <c r="V277" s="23"/>
      <c r="W277" s="23"/>
      <c r="X277" s="23"/>
      <c r="Y277" s="23"/>
      <c r="Z277" s="23"/>
      <c r="AA277" s="292"/>
      <c r="AB277" s="421"/>
      <c r="AC277" s="292"/>
      <c r="AD277" s="292"/>
      <c r="AE277" s="292"/>
      <c r="AF277" s="292"/>
      <c r="AG277" s="292"/>
      <c r="AH277" s="292"/>
      <c r="AI277" s="292"/>
      <c r="AJ277" s="292"/>
      <c r="AK277" s="292"/>
      <c r="AL277" s="292"/>
      <c r="AM277" s="292"/>
      <c r="AN277" s="421"/>
      <c r="AO277" s="292"/>
      <c r="AP277" s="292"/>
      <c r="AQ277" s="292"/>
      <c r="AR277" s="292"/>
      <c r="AS277" s="292"/>
      <c r="AT277" s="292"/>
      <c r="AU277" s="292"/>
      <c r="AV277" s="292"/>
      <c r="AW277" s="292"/>
      <c r="AX277" s="292"/>
      <c r="AY277" s="292"/>
      <c r="AZ277" s="421"/>
      <c r="BA277" s="292"/>
      <c r="BB277" s="292"/>
      <c r="BC277" s="292"/>
      <c r="BD277" s="292"/>
      <c r="BE277" s="292"/>
      <c r="BF277" s="292"/>
      <c r="BG277" s="292"/>
      <c r="BH277" s="292"/>
      <c r="BI277" s="292"/>
      <c r="BJ277" s="292"/>
      <c r="BK277" s="24"/>
      <c r="BL277" s="53"/>
      <c r="BM277" s="26"/>
      <c r="BN277" s="23"/>
      <c r="BO277" s="23"/>
      <c r="BP277" s="23"/>
      <c r="BQ277" s="23"/>
    </row>
    <row r="278" spans="1:69" ht="12.75" customHeight="1" x14ac:dyDescent="0.25">
      <c r="A278" s="23"/>
      <c r="B278" s="126"/>
      <c r="C278" s="23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52"/>
      <c r="P278" s="22"/>
      <c r="Q278" s="22"/>
      <c r="R278" s="23"/>
      <c r="S278" s="23"/>
      <c r="T278" s="23"/>
      <c r="U278" s="23"/>
      <c r="V278" s="23"/>
      <c r="W278" s="23"/>
      <c r="X278" s="23"/>
      <c r="Y278" s="23"/>
      <c r="Z278" s="23"/>
      <c r="AA278" s="292"/>
      <c r="AB278" s="421"/>
      <c r="AC278" s="292"/>
      <c r="AD278" s="292"/>
      <c r="AE278" s="292"/>
      <c r="AF278" s="292"/>
      <c r="AG278" s="292"/>
      <c r="AH278" s="292"/>
      <c r="AI278" s="292"/>
      <c r="AJ278" s="292"/>
      <c r="AK278" s="292"/>
      <c r="AL278" s="292"/>
      <c r="AM278" s="292"/>
      <c r="AN278" s="421"/>
      <c r="AO278" s="292"/>
      <c r="AP278" s="292"/>
      <c r="AQ278" s="292"/>
      <c r="AR278" s="292"/>
      <c r="AS278" s="292"/>
      <c r="AT278" s="292"/>
      <c r="AU278" s="292"/>
      <c r="AV278" s="292"/>
      <c r="AW278" s="292"/>
      <c r="AX278" s="292"/>
      <c r="AY278" s="292"/>
      <c r="AZ278" s="421"/>
      <c r="BA278" s="292"/>
      <c r="BB278" s="292"/>
      <c r="BC278" s="292"/>
      <c r="BD278" s="292"/>
      <c r="BE278" s="292"/>
      <c r="BF278" s="292"/>
      <c r="BG278" s="292"/>
      <c r="BH278" s="292"/>
      <c r="BI278" s="292"/>
      <c r="BJ278" s="292"/>
      <c r="BK278" s="24"/>
      <c r="BL278" s="53"/>
      <c r="BM278" s="26"/>
      <c r="BN278" s="23"/>
      <c r="BO278" s="23"/>
      <c r="BP278" s="23"/>
      <c r="BQ278" s="23"/>
    </row>
    <row r="279" spans="1:69" ht="12.75" customHeight="1" x14ac:dyDescent="0.25">
      <c r="A279" s="23"/>
      <c r="B279" s="126"/>
      <c r="C279" s="23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52"/>
      <c r="P279" s="22"/>
      <c r="Q279" s="22"/>
      <c r="R279" s="23"/>
      <c r="S279" s="23"/>
      <c r="T279" s="23"/>
      <c r="U279" s="23"/>
      <c r="V279" s="23"/>
      <c r="W279" s="23"/>
      <c r="X279" s="23"/>
      <c r="Y279" s="23"/>
      <c r="Z279" s="23"/>
      <c r="AA279" s="292"/>
      <c r="AB279" s="421"/>
      <c r="AC279" s="292"/>
      <c r="AD279" s="292"/>
      <c r="AE279" s="292"/>
      <c r="AF279" s="292"/>
      <c r="AG279" s="292"/>
      <c r="AH279" s="292"/>
      <c r="AI279" s="292"/>
      <c r="AJ279" s="292"/>
      <c r="AK279" s="292"/>
      <c r="AL279" s="292"/>
      <c r="AM279" s="292"/>
      <c r="AN279" s="421"/>
      <c r="AO279" s="292"/>
      <c r="AP279" s="292"/>
      <c r="AQ279" s="292"/>
      <c r="AR279" s="292"/>
      <c r="AS279" s="292"/>
      <c r="AT279" s="292"/>
      <c r="AU279" s="292"/>
      <c r="AV279" s="292"/>
      <c r="AW279" s="292"/>
      <c r="AX279" s="292"/>
      <c r="AY279" s="292"/>
      <c r="AZ279" s="421"/>
      <c r="BA279" s="292"/>
      <c r="BB279" s="292"/>
      <c r="BC279" s="292"/>
      <c r="BD279" s="292"/>
      <c r="BE279" s="292"/>
      <c r="BF279" s="292"/>
      <c r="BG279" s="292"/>
      <c r="BH279" s="292"/>
      <c r="BI279" s="292"/>
      <c r="BJ279" s="292"/>
      <c r="BK279" s="24"/>
      <c r="BL279" s="53"/>
      <c r="BM279" s="26"/>
      <c r="BN279" s="23"/>
      <c r="BO279" s="23"/>
      <c r="BP279" s="23"/>
      <c r="BQ279" s="23"/>
    </row>
    <row r="280" spans="1:69" ht="12.75" customHeight="1" x14ac:dyDescent="0.25">
      <c r="A280" s="23"/>
      <c r="B280" s="126"/>
      <c r="C280" s="23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52"/>
      <c r="P280" s="22"/>
      <c r="Q280" s="22"/>
      <c r="R280" s="23"/>
      <c r="S280" s="23"/>
      <c r="T280" s="23"/>
      <c r="U280" s="23"/>
      <c r="V280" s="23"/>
      <c r="W280" s="23"/>
      <c r="X280" s="23"/>
      <c r="Y280" s="23"/>
      <c r="Z280" s="23"/>
      <c r="AA280" s="292"/>
      <c r="AB280" s="421"/>
      <c r="AC280" s="292"/>
      <c r="AD280" s="292"/>
      <c r="AE280" s="292"/>
      <c r="AF280" s="292"/>
      <c r="AG280" s="292"/>
      <c r="AH280" s="292"/>
      <c r="AI280" s="292"/>
      <c r="AJ280" s="292"/>
      <c r="AK280" s="292"/>
      <c r="AL280" s="292"/>
      <c r="AM280" s="292"/>
      <c r="AN280" s="421"/>
      <c r="AO280" s="292"/>
      <c r="AP280" s="292"/>
      <c r="AQ280" s="292"/>
      <c r="AR280" s="292"/>
      <c r="AS280" s="292"/>
      <c r="AT280" s="292"/>
      <c r="AU280" s="292"/>
      <c r="AV280" s="292"/>
      <c r="AW280" s="292"/>
      <c r="AX280" s="292"/>
      <c r="AY280" s="292"/>
      <c r="AZ280" s="421"/>
      <c r="BA280" s="292"/>
      <c r="BB280" s="292"/>
      <c r="BC280" s="292"/>
      <c r="BD280" s="292"/>
      <c r="BE280" s="292"/>
      <c r="BF280" s="292"/>
      <c r="BG280" s="292"/>
      <c r="BH280" s="292"/>
      <c r="BI280" s="292"/>
      <c r="BJ280" s="292"/>
      <c r="BK280" s="24"/>
      <c r="BL280" s="53"/>
      <c r="BM280" s="26"/>
      <c r="BN280" s="23"/>
      <c r="BO280" s="23"/>
      <c r="BP280" s="23"/>
      <c r="BQ280" s="23"/>
    </row>
    <row r="281" spans="1:69" ht="12.75" customHeight="1" x14ac:dyDescent="0.25">
      <c r="A281" s="23"/>
      <c r="B281" s="126"/>
      <c r="C281" s="23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52"/>
      <c r="P281" s="22"/>
      <c r="Q281" s="22"/>
      <c r="R281" s="23"/>
      <c r="S281" s="23"/>
      <c r="T281" s="23"/>
      <c r="U281" s="23"/>
      <c r="V281" s="23"/>
      <c r="W281" s="23"/>
      <c r="X281" s="23"/>
      <c r="Y281" s="23"/>
      <c r="Z281" s="23"/>
      <c r="AA281" s="292"/>
      <c r="AB281" s="421"/>
      <c r="AC281" s="292"/>
      <c r="AD281" s="292"/>
      <c r="AE281" s="292"/>
      <c r="AF281" s="292"/>
      <c r="AG281" s="292"/>
      <c r="AH281" s="292"/>
      <c r="AI281" s="292"/>
      <c r="AJ281" s="292"/>
      <c r="AK281" s="292"/>
      <c r="AL281" s="292"/>
      <c r="AM281" s="292"/>
      <c r="AN281" s="421"/>
      <c r="AO281" s="292"/>
      <c r="AP281" s="292"/>
      <c r="AQ281" s="292"/>
      <c r="AR281" s="292"/>
      <c r="AS281" s="292"/>
      <c r="AT281" s="292"/>
      <c r="AU281" s="292"/>
      <c r="AV281" s="292"/>
      <c r="AW281" s="292"/>
      <c r="AX281" s="292"/>
      <c r="AY281" s="292"/>
      <c r="AZ281" s="421"/>
      <c r="BA281" s="292"/>
      <c r="BB281" s="292"/>
      <c r="BC281" s="292"/>
      <c r="BD281" s="292"/>
      <c r="BE281" s="292"/>
      <c r="BF281" s="292"/>
      <c r="BG281" s="292"/>
      <c r="BH281" s="292"/>
      <c r="BI281" s="292"/>
      <c r="BJ281" s="292"/>
      <c r="BK281" s="24"/>
      <c r="BL281" s="53"/>
      <c r="BM281" s="26"/>
      <c r="BN281" s="23"/>
      <c r="BO281" s="23"/>
      <c r="BP281" s="23"/>
      <c r="BQ281" s="23"/>
    </row>
    <row r="282" spans="1:69" ht="12.75" customHeight="1" x14ac:dyDescent="0.25">
      <c r="A282" s="23"/>
      <c r="B282" s="126"/>
      <c r="C282" s="23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52"/>
      <c r="P282" s="22"/>
      <c r="Q282" s="22"/>
      <c r="R282" s="23"/>
      <c r="S282" s="23"/>
      <c r="T282" s="23"/>
      <c r="U282" s="23"/>
      <c r="V282" s="23"/>
      <c r="W282" s="23"/>
      <c r="X282" s="23"/>
      <c r="Y282" s="23"/>
      <c r="Z282" s="23"/>
      <c r="AA282" s="292"/>
      <c r="AB282" s="421"/>
      <c r="AC282" s="292"/>
      <c r="AD282" s="292"/>
      <c r="AE282" s="292"/>
      <c r="AF282" s="292"/>
      <c r="AG282" s="292"/>
      <c r="AH282" s="292"/>
      <c r="AI282" s="292"/>
      <c r="AJ282" s="292"/>
      <c r="AK282" s="292"/>
      <c r="AL282" s="292"/>
      <c r="AM282" s="292"/>
      <c r="AN282" s="421"/>
      <c r="AO282" s="292"/>
      <c r="AP282" s="292"/>
      <c r="AQ282" s="292"/>
      <c r="AR282" s="292"/>
      <c r="AS282" s="292"/>
      <c r="AT282" s="292"/>
      <c r="AU282" s="292"/>
      <c r="AV282" s="292"/>
      <c r="AW282" s="292"/>
      <c r="AX282" s="292"/>
      <c r="AY282" s="292"/>
      <c r="AZ282" s="421"/>
      <c r="BA282" s="292"/>
      <c r="BB282" s="292"/>
      <c r="BC282" s="292"/>
      <c r="BD282" s="292"/>
      <c r="BE282" s="292"/>
      <c r="BF282" s="292"/>
      <c r="BG282" s="292"/>
      <c r="BH282" s="292"/>
      <c r="BI282" s="292"/>
      <c r="BJ282" s="292"/>
      <c r="BK282" s="24"/>
      <c r="BL282" s="53"/>
      <c r="BM282" s="26"/>
      <c r="BN282" s="23"/>
      <c r="BO282" s="23"/>
      <c r="BP282" s="23"/>
      <c r="BQ282" s="23"/>
    </row>
    <row r="283" spans="1:69" ht="12.75" customHeight="1" x14ac:dyDescent="0.25">
      <c r="A283" s="23"/>
      <c r="B283" s="126"/>
      <c r="C283" s="23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52"/>
      <c r="P283" s="22"/>
      <c r="Q283" s="22"/>
      <c r="R283" s="23"/>
      <c r="S283" s="23"/>
      <c r="T283" s="23"/>
      <c r="U283" s="23"/>
      <c r="V283" s="23"/>
      <c r="W283" s="23"/>
      <c r="X283" s="23"/>
      <c r="Y283" s="23"/>
      <c r="Z283" s="23"/>
      <c r="AA283" s="292"/>
      <c r="AB283" s="421"/>
      <c r="AC283" s="292"/>
      <c r="AD283" s="292"/>
      <c r="AE283" s="292"/>
      <c r="AF283" s="292"/>
      <c r="AG283" s="292"/>
      <c r="AH283" s="292"/>
      <c r="AI283" s="292"/>
      <c r="AJ283" s="292"/>
      <c r="AK283" s="292"/>
      <c r="AL283" s="292"/>
      <c r="AM283" s="292"/>
      <c r="AN283" s="421"/>
      <c r="AO283" s="292"/>
      <c r="AP283" s="292"/>
      <c r="AQ283" s="292"/>
      <c r="AR283" s="292"/>
      <c r="AS283" s="292"/>
      <c r="AT283" s="292"/>
      <c r="AU283" s="292"/>
      <c r="AV283" s="292"/>
      <c r="AW283" s="292"/>
      <c r="AX283" s="292"/>
      <c r="AY283" s="292"/>
      <c r="AZ283" s="421"/>
      <c r="BA283" s="292"/>
      <c r="BB283" s="292"/>
      <c r="BC283" s="292"/>
      <c r="BD283" s="292"/>
      <c r="BE283" s="292"/>
      <c r="BF283" s="292"/>
      <c r="BG283" s="292"/>
      <c r="BH283" s="292"/>
      <c r="BI283" s="292"/>
      <c r="BJ283" s="292"/>
      <c r="BK283" s="24"/>
      <c r="BL283" s="53"/>
      <c r="BM283" s="26"/>
      <c r="BN283" s="23"/>
      <c r="BO283" s="23"/>
      <c r="BP283" s="23"/>
      <c r="BQ283" s="23"/>
    </row>
    <row r="284" spans="1:69" ht="12.75" customHeight="1" x14ac:dyDescent="0.25">
      <c r="A284" s="23"/>
      <c r="B284" s="126"/>
      <c r="C284" s="23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52"/>
      <c r="P284" s="22"/>
      <c r="Q284" s="22"/>
      <c r="R284" s="23"/>
      <c r="S284" s="23"/>
      <c r="T284" s="23"/>
      <c r="U284" s="23"/>
      <c r="V284" s="23"/>
      <c r="W284" s="23"/>
      <c r="X284" s="23"/>
      <c r="Y284" s="23"/>
      <c r="Z284" s="23"/>
      <c r="AA284" s="292"/>
      <c r="AB284" s="421"/>
      <c r="AC284" s="292"/>
      <c r="AD284" s="292"/>
      <c r="AE284" s="292"/>
      <c r="AF284" s="292"/>
      <c r="AG284" s="292"/>
      <c r="AH284" s="292"/>
      <c r="AI284" s="292"/>
      <c r="AJ284" s="292"/>
      <c r="AK284" s="292"/>
      <c r="AL284" s="292"/>
      <c r="AM284" s="292"/>
      <c r="AN284" s="421"/>
      <c r="AO284" s="292"/>
      <c r="AP284" s="292"/>
      <c r="AQ284" s="292"/>
      <c r="AR284" s="292"/>
      <c r="AS284" s="292"/>
      <c r="AT284" s="292"/>
      <c r="AU284" s="292"/>
      <c r="AV284" s="292"/>
      <c r="AW284" s="292"/>
      <c r="AX284" s="292"/>
      <c r="AY284" s="292"/>
      <c r="AZ284" s="421"/>
      <c r="BA284" s="292"/>
      <c r="BB284" s="292"/>
      <c r="BC284" s="292"/>
      <c r="BD284" s="292"/>
      <c r="BE284" s="292"/>
      <c r="BF284" s="292"/>
      <c r="BG284" s="292"/>
      <c r="BH284" s="292"/>
      <c r="BI284" s="292"/>
      <c r="BJ284" s="292"/>
      <c r="BK284" s="24"/>
      <c r="BL284" s="53"/>
      <c r="BM284" s="26"/>
      <c r="BN284" s="23"/>
      <c r="BO284" s="23"/>
      <c r="BP284" s="23"/>
      <c r="BQ284" s="23"/>
    </row>
    <row r="285" spans="1:69" ht="12.75" customHeight="1" x14ac:dyDescent="0.25">
      <c r="A285" s="23"/>
      <c r="B285" s="126"/>
      <c r="C285" s="23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52"/>
      <c r="P285" s="22"/>
      <c r="Q285" s="22"/>
      <c r="R285" s="23"/>
      <c r="S285" s="23"/>
      <c r="T285" s="23"/>
      <c r="U285" s="23"/>
      <c r="V285" s="23"/>
      <c r="W285" s="23"/>
      <c r="X285" s="23"/>
      <c r="Y285" s="23"/>
      <c r="Z285" s="23"/>
      <c r="AA285" s="292"/>
      <c r="AB285" s="421"/>
      <c r="AC285" s="292"/>
      <c r="AD285" s="292"/>
      <c r="AE285" s="292"/>
      <c r="AF285" s="292"/>
      <c r="AG285" s="292"/>
      <c r="AH285" s="292"/>
      <c r="AI285" s="292"/>
      <c r="AJ285" s="292"/>
      <c r="AK285" s="292"/>
      <c r="AL285" s="292"/>
      <c r="AM285" s="292"/>
      <c r="AN285" s="421"/>
      <c r="AO285" s="292"/>
      <c r="AP285" s="292"/>
      <c r="AQ285" s="292"/>
      <c r="AR285" s="292"/>
      <c r="AS285" s="292"/>
      <c r="AT285" s="292"/>
      <c r="AU285" s="292"/>
      <c r="AV285" s="292"/>
      <c r="AW285" s="292"/>
      <c r="AX285" s="292"/>
      <c r="AY285" s="292"/>
      <c r="AZ285" s="421"/>
      <c r="BA285" s="292"/>
      <c r="BB285" s="292"/>
      <c r="BC285" s="292"/>
      <c r="BD285" s="292"/>
      <c r="BE285" s="292"/>
      <c r="BF285" s="292"/>
      <c r="BG285" s="292"/>
      <c r="BH285" s="292"/>
      <c r="BI285" s="292"/>
      <c r="BJ285" s="292"/>
      <c r="BK285" s="24"/>
      <c r="BL285" s="53"/>
      <c r="BM285" s="26"/>
      <c r="BN285" s="23"/>
      <c r="BO285" s="23"/>
      <c r="BP285" s="23"/>
      <c r="BQ285" s="23"/>
    </row>
    <row r="286" spans="1:69" ht="12.75" customHeight="1" x14ac:dyDescent="0.25">
      <c r="A286" s="23"/>
      <c r="B286" s="126"/>
      <c r="C286" s="23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52"/>
      <c r="P286" s="22"/>
      <c r="Q286" s="22"/>
      <c r="R286" s="23"/>
      <c r="S286" s="23"/>
      <c r="T286" s="23"/>
      <c r="U286" s="23"/>
      <c r="V286" s="23"/>
      <c r="W286" s="23"/>
      <c r="X286" s="23"/>
      <c r="Y286" s="23"/>
      <c r="Z286" s="23"/>
      <c r="AA286" s="292"/>
      <c r="AB286" s="421"/>
      <c r="AC286" s="292"/>
      <c r="AD286" s="292"/>
      <c r="AE286" s="292"/>
      <c r="AF286" s="292"/>
      <c r="AG286" s="292"/>
      <c r="AH286" s="292"/>
      <c r="AI286" s="292"/>
      <c r="AJ286" s="292"/>
      <c r="AK286" s="292"/>
      <c r="AL286" s="292"/>
      <c r="AM286" s="292"/>
      <c r="AN286" s="421"/>
      <c r="AO286" s="292"/>
      <c r="AP286" s="292"/>
      <c r="AQ286" s="292"/>
      <c r="AR286" s="292"/>
      <c r="AS286" s="292"/>
      <c r="AT286" s="292"/>
      <c r="AU286" s="292"/>
      <c r="AV286" s="292"/>
      <c r="AW286" s="292"/>
      <c r="AX286" s="292"/>
      <c r="AY286" s="292"/>
      <c r="AZ286" s="421"/>
      <c r="BA286" s="292"/>
      <c r="BB286" s="292"/>
      <c r="BC286" s="292"/>
      <c r="BD286" s="292"/>
      <c r="BE286" s="292"/>
      <c r="BF286" s="292"/>
      <c r="BG286" s="292"/>
      <c r="BH286" s="292"/>
      <c r="BI286" s="292"/>
      <c r="BJ286" s="292"/>
      <c r="BK286" s="24"/>
      <c r="BL286" s="53"/>
      <c r="BM286" s="26"/>
      <c r="BN286" s="23"/>
      <c r="BO286" s="23"/>
      <c r="BP286" s="23"/>
      <c r="BQ286" s="23"/>
    </row>
    <row r="287" spans="1:69" ht="12.75" customHeight="1" x14ac:dyDescent="0.25">
      <c r="A287" s="23"/>
      <c r="B287" s="126"/>
      <c r="C287" s="23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52"/>
      <c r="P287" s="22"/>
      <c r="Q287" s="22"/>
      <c r="R287" s="23"/>
      <c r="S287" s="23"/>
      <c r="T287" s="23"/>
      <c r="U287" s="23"/>
      <c r="V287" s="23"/>
      <c r="W287" s="23"/>
      <c r="X287" s="23"/>
      <c r="Y287" s="23"/>
      <c r="Z287" s="23"/>
      <c r="AA287" s="292"/>
      <c r="AB287" s="421"/>
      <c r="AC287" s="292"/>
      <c r="AD287" s="292"/>
      <c r="AE287" s="292"/>
      <c r="AF287" s="292"/>
      <c r="AG287" s="292"/>
      <c r="AH287" s="292"/>
      <c r="AI287" s="292"/>
      <c r="AJ287" s="292"/>
      <c r="AK287" s="292"/>
      <c r="AL287" s="292"/>
      <c r="AM287" s="292"/>
      <c r="AN287" s="421"/>
      <c r="AO287" s="292"/>
      <c r="AP287" s="292"/>
      <c r="AQ287" s="292"/>
      <c r="AR287" s="292"/>
      <c r="AS287" s="292"/>
      <c r="AT287" s="292"/>
      <c r="AU287" s="292"/>
      <c r="AV287" s="292"/>
      <c r="AW287" s="292"/>
      <c r="AX287" s="292"/>
      <c r="AY287" s="292"/>
      <c r="AZ287" s="421"/>
      <c r="BA287" s="292"/>
      <c r="BB287" s="292"/>
      <c r="BC287" s="292"/>
      <c r="BD287" s="292"/>
      <c r="BE287" s="292"/>
      <c r="BF287" s="292"/>
      <c r="BG287" s="292"/>
      <c r="BH287" s="292"/>
      <c r="BI287" s="292"/>
      <c r="BJ287" s="292"/>
      <c r="BK287" s="24"/>
      <c r="BL287" s="53"/>
      <c r="BM287" s="26"/>
      <c r="BN287" s="23"/>
      <c r="BO287" s="23"/>
      <c r="BP287" s="23"/>
      <c r="BQ287" s="23"/>
    </row>
    <row r="288" spans="1:69" ht="12.75" customHeight="1" x14ac:dyDescent="0.25">
      <c r="A288" s="23"/>
      <c r="B288" s="126"/>
      <c r="C288" s="23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52"/>
      <c r="P288" s="22"/>
      <c r="Q288" s="22"/>
      <c r="R288" s="23"/>
      <c r="S288" s="23"/>
      <c r="T288" s="23"/>
      <c r="U288" s="23"/>
      <c r="V288" s="23"/>
      <c r="W288" s="23"/>
      <c r="X288" s="23"/>
      <c r="Y288" s="23"/>
      <c r="Z288" s="23"/>
      <c r="AA288" s="292"/>
      <c r="AB288" s="421"/>
      <c r="AC288" s="292"/>
      <c r="AD288" s="292"/>
      <c r="AE288" s="292"/>
      <c r="AF288" s="292"/>
      <c r="AG288" s="292"/>
      <c r="AH288" s="292"/>
      <c r="AI288" s="292"/>
      <c r="AJ288" s="292"/>
      <c r="AK288" s="292"/>
      <c r="AL288" s="292"/>
      <c r="AM288" s="292"/>
      <c r="AN288" s="421"/>
      <c r="AO288" s="292"/>
      <c r="AP288" s="292"/>
      <c r="AQ288" s="292"/>
      <c r="AR288" s="292"/>
      <c r="AS288" s="292"/>
      <c r="AT288" s="292"/>
      <c r="AU288" s="292"/>
      <c r="AV288" s="292"/>
      <c r="AW288" s="292"/>
      <c r="AX288" s="292"/>
      <c r="AY288" s="292"/>
      <c r="AZ288" s="421"/>
      <c r="BA288" s="292"/>
      <c r="BB288" s="292"/>
      <c r="BC288" s="292"/>
      <c r="BD288" s="292"/>
      <c r="BE288" s="292"/>
      <c r="BF288" s="292"/>
      <c r="BG288" s="292"/>
      <c r="BH288" s="292"/>
      <c r="BI288" s="292"/>
      <c r="BJ288" s="292"/>
      <c r="BK288" s="24"/>
      <c r="BL288" s="53"/>
      <c r="BM288" s="26"/>
      <c r="BN288" s="23"/>
      <c r="BO288" s="23"/>
      <c r="BP288" s="23"/>
      <c r="BQ288" s="23"/>
    </row>
    <row r="289" spans="1:69" ht="12.75" customHeight="1" x14ac:dyDescent="0.25">
      <c r="A289" s="23"/>
      <c r="B289" s="126"/>
      <c r="C289" s="23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52"/>
      <c r="P289" s="22"/>
      <c r="Q289" s="22"/>
      <c r="R289" s="23"/>
      <c r="S289" s="23"/>
      <c r="T289" s="23"/>
      <c r="U289" s="23"/>
      <c r="V289" s="23"/>
      <c r="W289" s="23"/>
      <c r="X289" s="23"/>
      <c r="Y289" s="23"/>
      <c r="Z289" s="23"/>
      <c r="AA289" s="292"/>
      <c r="AB289" s="421"/>
      <c r="AC289" s="292"/>
      <c r="AD289" s="292"/>
      <c r="AE289" s="292"/>
      <c r="AF289" s="292"/>
      <c r="AG289" s="292"/>
      <c r="AH289" s="292"/>
      <c r="AI289" s="292"/>
      <c r="AJ289" s="292"/>
      <c r="AK289" s="292"/>
      <c r="AL289" s="292"/>
      <c r="AM289" s="292"/>
      <c r="AN289" s="421"/>
      <c r="AO289" s="292"/>
      <c r="AP289" s="292"/>
      <c r="AQ289" s="292"/>
      <c r="AR289" s="292"/>
      <c r="AS289" s="292"/>
      <c r="AT289" s="292"/>
      <c r="AU289" s="292"/>
      <c r="AV289" s="292"/>
      <c r="AW289" s="292"/>
      <c r="AX289" s="292"/>
      <c r="AY289" s="292"/>
      <c r="AZ289" s="421"/>
      <c r="BA289" s="292"/>
      <c r="BB289" s="292"/>
      <c r="BC289" s="292"/>
      <c r="BD289" s="292"/>
      <c r="BE289" s="292"/>
      <c r="BF289" s="292"/>
      <c r="BG289" s="292"/>
      <c r="BH289" s="292"/>
      <c r="BI289" s="292"/>
      <c r="BJ289" s="292"/>
      <c r="BK289" s="24"/>
      <c r="BL289" s="53"/>
      <c r="BM289" s="26"/>
      <c r="BN289" s="23"/>
      <c r="BO289" s="23"/>
      <c r="BP289" s="23"/>
      <c r="BQ289" s="23"/>
    </row>
    <row r="290" spans="1:69" ht="12.75" customHeight="1" x14ac:dyDescent="0.25">
      <c r="A290" s="23"/>
      <c r="B290" s="126"/>
      <c r="C290" s="23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52"/>
      <c r="P290" s="22"/>
      <c r="Q290" s="22"/>
      <c r="R290" s="23"/>
      <c r="S290" s="23"/>
      <c r="T290" s="23"/>
      <c r="U290" s="23"/>
      <c r="V290" s="23"/>
      <c r="W290" s="23"/>
      <c r="X290" s="23"/>
      <c r="Y290" s="23"/>
      <c r="Z290" s="23"/>
      <c r="AA290" s="292"/>
      <c r="AB290" s="421"/>
      <c r="AC290" s="292"/>
      <c r="AD290" s="292"/>
      <c r="AE290" s="292"/>
      <c r="AF290" s="292"/>
      <c r="AG290" s="292"/>
      <c r="AH290" s="292"/>
      <c r="AI290" s="292"/>
      <c r="AJ290" s="292"/>
      <c r="AK290" s="292"/>
      <c r="AL290" s="292"/>
      <c r="AM290" s="292"/>
      <c r="AN290" s="421"/>
      <c r="AO290" s="292"/>
      <c r="AP290" s="292"/>
      <c r="AQ290" s="292"/>
      <c r="AR290" s="292"/>
      <c r="AS290" s="292"/>
      <c r="AT290" s="292"/>
      <c r="AU290" s="292"/>
      <c r="AV290" s="292"/>
      <c r="AW290" s="292"/>
      <c r="AX290" s="292"/>
      <c r="AY290" s="292"/>
      <c r="AZ290" s="421"/>
      <c r="BA290" s="292"/>
      <c r="BB290" s="292"/>
      <c r="BC290" s="292"/>
      <c r="BD290" s="292"/>
      <c r="BE290" s="292"/>
      <c r="BF290" s="292"/>
      <c r="BG290" s="292"/>
      <c r="BH290" s="292"/>
      <c r="BI290" s="292"/>
      <c r="BJ290" s="292"/>
      <c r="BK290" s="24"/>
      <c r="BL290" s="53"/>
      <c r="BM290" s="26"/>
      <c r="BN290" s="23"/>
      <c r="BO290" s="23"/>
      <c r="BP290" s="23"/>
      <c r="BQ290" s="23"/>
    </row>
    <row r="291" spans="1:69" ht="12.75" customHeight="1" x14ac:dyDescent="0.25">
      <c r="A291" s="23"/>
      <c r="B291" s="126"/>
      <c r="C291" s="23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52"/>
      <c r="P291" s="22"/>
      <c r="Q291" s="22"/>
      <c r="R291" s="23"/>
      <c r="S291" s="23"/>
      <c r="T291" s="23"/>
      <c r="U291" s="23"/>
      <c r="V291" s="23"/>
      <c r="W291" s="23"/>
      <c r="X291" s="23"/>
      <c r="Y291" s="23"/>
      <c r="Z291" s="23"/>
      <c r="AA291" s="24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92"/>
      <c r="AN291" s="421"/>
      <c r="AO291" s="292"/>
      <c r="AP291" s="292"/>
      <c r="AQ291" s="292"/>
      <c r="AR291" s="292"/>
      <c r="AS291" s="292"/>
      <c r="AT291" s="292"/>
      <c r="AU291" s="292"/>
      <c r="AV291" s="292"/>
      <c r="AW291" s="292"/>
      <c r="AX291" s="292"/>
      <c r="AY291" s="292"/>
      <c r="AZ291" s="421"/>
      <c r="BA291" s="292"/>
      <c r="BB291" s="292"/>
      <c r="BC291" s="292"/>
      <c r="BD291" s="292"/>
      <c r="BE291" s="292"/>
      <c r="BF291" s="292"/>
      <c r="BG291" s="292"/>
      <c r="BH291" s="292"/>
      <c r="BI291" s="292"/>
      <c r="BJ291" s="292"/>
      <c r="BK291" s="24"/>
      <c r="BL291" s="53"/>
      <c r="BM291" s="26"/>
      <c r="BN291" s="23"/>
      <c r="BO291" s="23"/>
      <c r="BP291" s="23"/>
      <c r="BQ291" s="23"/>
    </row>
    <row r="292" spans="1:69" ht="12.75" customHeight="1" x14ac:dyDescent="0.25">
      <c r="A292" s="23"/>
      <c r="B292" s="126"/>
      <c r="C292" s="23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52"/>
      <c r="P292" s="22"/>
      <c r="Q292" s="22"/>
      <c r="R292" s="23"/>
      <c r="S292" s="23"/>
      <c r="T292" s="23"/>
      <c r="U292" s="23"/>
      <c r="V292" s="23"/>
      <c r="W292" s="23"/>
      <c r="X292" s="23"/>
      <c r="Y292" s="23"/>
      <c r="Z292" s="23"/>
      <c r="AA292" s="24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92"/>
      <c r="AN292" s="421"/>
      <c r="AO292" s="292"/>
      <c r="AP292" s="292"/>
      <c r="AQ292" s="292"/>
      <c r="AR292" s="292"/>
      <c r="AS292" s="292"/>
      <c r="AT292" s="292"/>
      <c r="AU292" s="292"/>
      <c r="AV292" s="292"/>
      <c r="AW292" s="292"/>
      <c r="AX292" s="292"/>
      <c r="AY292" s="292"/>
      <c r="AZ292" s="421"/>
      <c r="BA292" s="292"/>
      <c r="BB292" s="292"/>
      <c r="BC292" s="292"/>
      <c r="BD292" s="292"/>
      <c r="BE292" s="292"/>
      <c r="BF292" s="292"/>
      <c r="BG292" s="292"/>
      <c r="BH292" s="292"/>
      <c r="BI292" s="292"/>
      <c r="BJ292" s="292"/>
      <c r="BK292" s="24"/>
      <c r="BL292" s="53"/>
      <c r="BM292" s="26"/>
      <c r="BN292" s="23"/>
      <c r="BO292" s="23"/>
      <c r="BP292" s="23"/>
      <c r="BQ292" s="23"/>
    </row>
    <row r="293" spans="1:69" ht="12.75" customHeight="1" x14ac:dyDescent="0.25">
      <c r="A293" s="23"/>
      <c r="B293" s="126"/>
      <c r="C293" s="23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52"/>
      <c r="P293" s="22"/>
      <c r="Q293" s="22"/>
      <c r="R293" s="23"/>
      <c r="S293" s="23"/>
      <c r="T293" s="23"/>
      <c r="U293" s="23"/>
      <c r="V293" s="23"/>
      <c r="W293" s="23"/>
      <c r="X293" s="23"/>
      <c r="Y293" s="23"/>
      <c r="Z293" s="23"/>
      <c r="AA293" s="24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92"/>
      <c r="AN293" s="421"/>
      <c r="AO293" s="292"/>
      <c r="AP293" s="292"/>
      <c r="AQ293" s="292"/>
      <c r="AR293" s="292"/>
      <c r="AS293" s="292"/>
      <c r="AT293" s="292"/>
      <c r="AU293" s="292"/>
      <c r="AV293" s="292"/>
      <c r="AW293" s="292"/>
      <c r="AX293" s="292"/>
      <c r="AY293" s="292"/>
      <c r="AZ293" s="421"/>
      <c r="BA293" s="292"/>
      <c r="BB293" s="292"/>
      <c r="BC293" s="292"/>
      <c r="BD293" s="292"/>
      <c r="BE293" s="292"/>
      <c r="BF293" s="292"/>
      <c r="BG293" s="292"/>
      <c r="BH293" s="292"/>
      <c r="BI293" s="292"/>
      <c r="BJ293" s="292"/>
      <c r="BK293" s="24"/>
      <c r="BL293" s="53"/>
      <c r="BM293" s="26"/>
      <c r="BN293" s="23"/>
      <c r="BO293" s="23"/>
      <c r="BP293" s="23"/>
      <c r="BQ293" s="23"/>
    </row>
    <row r="294" spans="1:69" ht="12.75" customHeight="1" x14ac:dyDescent="0.25">
      <c r="A294" s="23"/>
      <c r="B294" s="126"/>
      <c r="C294" s="23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52"/>
      <c r="P294" s="22"/>
      <c r="Q294" s="22"/>
      <c r="R294" s="23"/>
      <c r="S294" s="23"/>
      <c r="T294" s="23"/>
      <c r="U294" s="23"/>
      <c r="V294" s="23"/>
      <c r="W294" s="23"/>
      <c r="X294" s="23"/>
      <c r="Y294" s="23"/>
      <c r="Z294" s="23"/>
      <c r="AA294" s="24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92"/>
      <c r="AN294" s="421"/>
      <c r="AO294" s="292"/>
      <c r="AP294" s="292"/>
      <c r="AQ294" s="292"/>
      <c r="AR294" s="292"/>
      <c r="AS294" s="292"/>
      <c r="AT294" s="292"/>
      <c r="AU294" s="292"/>
      <c r="AV294" s="292"/>
      <c r="AW294" s="292"/>
      <c r="AX294" s="292"/>
      <c r="AY294" s="292"/>
      <c r="AZ294" s="421"/>
      <c r="BA294" s="292"/>
      <c r="BB294" s="292"/>
      <c r="BC294" s="292"/>
      <c r="BD294" s="292"/>
      <c r="BE294" s="292"/>
      <c r="BF294" s="292"/>
      <c r="BG294" s="292"/>
      <c r="BH294" s="292"/>
      <c r="BI294" s="292"/>
      <c r="BJ294" s="292"/>
      <c r="BK294" s="24"/>
      <c r="BL294" s="53"/>
      <c r="BM294" s="26"/>
      <c r="BN294" s="23"/>
      <c r="BO294" s="23"/>
      <c r="BP294" s="23"/>
      <c r="BQ294" s="23"/>
    </row>
    <row r="295" spans="1:69" ht="12.75" customHeight="1" x14ac:dyDescent="0.25">
      <c r="A295" s="23"/>
      <c r="B295" s="126"/>
      <c r="C295" s="23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52"/>
      <c r="P295" s="22"/>
      <c r="Q295" s="22"/>
      <c r="R295" s="23"/>
      <c r="S295" s="23"/>
      <c r="T295" s="23"/>
      <c r="U295" s="23"/>
      <c r="V295" s="23"/>
      <c r="W295" s="23"/>
      <c r="X295" s="23"/>
      <c r="Y295" s="23"/>
      <c r="Z295" s="23"/>
      <c r="AA295" s="24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92"/>
      <c r="AN295" s="421"/>
      <c r="AO295" s="292"/>
      <c r="AP295" s="292"/>
      <c r="AQ295" s="292"/>
      <c r="AR295" s="292"/>
      <c r="AS295" s="292"/>
      <c r="AT295" s="292"/>
      <c r="AU295" s="292"/>
      <c r="AV295" s="292"/>
      <c r="AW295" s="292"/>
      <c r="AX295" s="292"/>
      <c r="AY295" s="292"/>
      <c r="AZ295" s="421"/>
      <c r="BA295" s="292"/>
      <c r="BB295" s="292"/>
      <c r="BC295" s="292"/>
      <c r="BD295" s="292"/>
      <c r="BE295" s="292"/>
      <c r="BF295" s="292"/>
      <c r="BG295" s="292"/>
      <c r="BH295" s="292"/>
      <c r="BI295" s="292"/>
      <c r="BJ295" s="292"/>
      <c r="BK295" s="24"/>
      <c r="BL295" s="53"/>
      <c r="BM295" s="26"/>
      <c r="BN295" s="23"/>
      <c r="BO295" s="23"/>
      <c r="BP295" s="23"/>
      <c r="BQ295" s="23"/>
    </row>
    <row r="296" spans="1:69" ht="12.75" customHeight="1" x14ac:dyDescent="0.25">
      <c r="A296" s="23"/>
      <c r="B296" s="126"/>
      <c r="C296" s="23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52"/>
      <c r="P296" s="22"/>
      <c r="Q296" s="22"/>
      <c r="R296" s="23"/>
      <c r="S296" s="23"/>
      <c r="T296" s="23"/>
      <c r="U296" s="23"/>
      <c r="V296" s="23"/>
      <c r="W296" s="23"/>
      <c r="X296" s="23"/>
      <c r="Y296" s="23"/>
      <c r="Z296" s="23"/>
      <c r="AA296" s="24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92"/>
      <c r="AN296" s="421"/>
      <c r="AO296" s="292"/>
      <c r="AP296" s="292"/>
      <c r="AQ296" s="292"/>
      <c r="AR296" s="292"/>
      <c r="AS296" s="292"/>
      <c r="AT296" s="292"/>
      <c r="AU296" s="292"/>
      <c r="AV296" s="292"/>
      <c r="AW296" s="292"/>
      <c r="AX296" s="292"/>
      <c r="AY296" s="292"/>
      <c r="AZ296" s="421"/>
      <c r="BA296" s="292"/>
      <c r="BB296" s="292"/>
      <c r="BC296" s="292"/>
      <c r="BD296" s="292"/>
      <c r="BE296" s="292"/>
      <c r="BF296" s="292"/>
      <c r="BG296" s="292"/>
      <c r="BH296" s="292"/>
      <c r="BI296" s="292"/>
      <c r="BJ296" s="292"/>
      <c r="BK296" s="24"/>
      <c r="BL296" s="53"/>
      <c r="BM296" s="26"/>
      <c r="BN296" s="23"/>
      <c r="BO296" s="23"/>
      <c r="BP296" s="23"/>
      <c r="BQ296" s="23"/>
    </row>
    <row r="297" spans="1:69" ht="12.75" customHeight="1" x14ac:dyDescent="0.25">
      <c r="A297" s="23"/>
      <c r="B297" s="126"/>
      <c r="C297" s="23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52"/>
      <c r="P297" s="22"/>
      <c r="Q297" s="22"/>
      <c r="R297" s="23"/>
      <c r="S297" s="23"/>
      <c r="T297" s="23"/>
      <c r="U297" s="23"/>
      <c r="V297" s="23"/>
      <c r="W297" s="23"/>
      <c r="X297" s="23"/>
      <c r="Y297" s="23"/>
      <c r="Z297" s="23"/>
      <c r="AA297" s="24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92"/>
      <c r="AN297" s="421"/>
      <c r="AO297" s="292"/>
      <c r="AP297" s="292"/>
      <c r="AQ297" s="292"/>
      <c r="AR297" s="292"/>
      <c r="AS297" s="292"/>
      <c r="AT297" s="292"/>
      <c r="AU297" s="292"/>
      <c r="AV297" s="292"/>
      <c r="AW297" s="292"/>
      <c r="AX297" s="292"/>
      <c r="AY297" s="292"/>
      <c r="AZ297" s="421"/>
      <c r="BA297" s="292"/>
      <c r="BB297" s="292"/>
      <c r="BC297" s="292"/>
      <c r="BD297" s="292"/>
      <c r="BE297" s="292"/>
      <c r="BF297" s="292"/>
      <c r="BG297" s="292"/>
      <c r="BH297" s="292"/>
      <c r="BI297" s="292"/>
      <c r="BJ297" s="292"/>
      <c r="BK297" s="24"/>
      <c r="BL297" s="53"/>
      <c r="BM297" s="26"/>
      <c r="BN297" s="23"/>
      <c r="BO297" s="23"/>
      <c r="BP297" s="23"/>
      <c r="BQ297" s="23"/>
    </row>
    <row r="298" spans="1:69" ht="12.75" customHeight="1" x14ac:dyDescent="0.25">
      <c r="A298" s="23"/>
      <c r="B298" s="126"/>
      <c r="C298" s="23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52"/>
      <c r="P298" s="22"/>
      <c r="Q298" s="22"/>
      <c r="R298" s="23"/>
      <c r="S298" s="23"/>
      <c r="T298" s="23"/>
      <c r="U298" s="23"/>
      <c r="V298" s="23"/>
      <c r="W298" s="23"/>
      <c r="X298" s="23"/>
      <c r="Y298" s="23"/>
      <c r="Z298" s="23"/>
      <c r="AA298" s="24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92"/>
      <c r="AN298" s="421"/>
      <c r="AO298" s="292"/>
      <c r="AP298" s="292"/>
      <c r="AQ298" s="292"/>
      <c r="AR298" s="292"/>
      <c r="AS298" s="292"/>
      <c r="AT298" s="292"/>
      <c r="AU298" s="292"/>
      <c r="AV298" s="292"/>
      <c r="AW298" s="292"/>
      <c r="AX298" s="292"/>
      <c r="AY298" s="292"/>
      <c r="AZ298" s="421"/>
      <c r="BA298" s="292"/>
      <c r="BB298" s="292"/>
      <c r="BC298" s="292"/>
      <c r="BD298" s="292"/>
      <c r="BE298" s="292"/>
      <c r="BF298" s="292"/>
      <c r="BG298" s="292"/>
      <c r="BH298" s="292"/>
      <c r="BI298" s="292"/>
      <c r="BJ298" s="292"/>
      <c r="BK298" s="24"/>
      <c r="BL298" s="53"/>
      <c r="BM298" s="26"/>
      <c r="BN298" s="23"/>
      <c r="BO298" s="23"/>
      <c r="BP298" s="23"/>
      <c r="BQ298" s="23"/>
    </row>
    <row r="299" spans="1:69" ht="12.75" customHeight="1" x14ac:dyDescent="0.25">
      <c r="A299" s="23"/>
      <c r="B299" s="126"/>
      <c r="C299" s="23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52"/>
      <c r="P299" s="22"/>
      <c r="Q299" s="22"/>
      <c r="R299" s="23"/>
      <c r="S299" s="23"/>
      <c r="T299" s="23"/>
      <c r="U299" s="23"/>
      <c r="V299" s="23"/>
      <c r="W299" s="23"/>
      <c r="X299" s="23"/>
      <c r="Y299" s="23"/>
      <c r="Z299" s="23"/>
      <c r="AA299" s="24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92"/>
      <c r="AN299" s="421"/>
      <c r="AO299" s="292"/>
      <c r="AP299" s="292"/>
      <c r="AQ299" s="292"/>
      <c r="AR299" s="292"/>
      <c r="AS299" s="292"/>
      <c r="AT299" s="292"/>
      <c r="AU299" s="292"/>
      <c r="AV299" s="292"/>
      <c r="AW299" s="292"/>
      <c r="AX299" s="292"/>
      <c r="AY299" s="292"/>
      <c r="AZ299" s="421"/>
      <c r="BA299" s="292"/>
      <c r="BB299" s="292"/>
      <c r="BC299" s="292"/>
      <c r="BD299" s="292"/>
      <c r="BE299" s="292"/>
      <c r="BF299" s="292"/>
      <c r="BG299" s="292"/>
      <c r="BH299" s="292"/>
      <c r="BI299" s="292"/>
      <c r="BJ299" s="292"/>
      <c r="BK299" s="24"/>
      <c r="BL299" s="53"/>
      <c r="BM299" s="26"/>
      <c r="BN299" s="23"/>
      <c r="BO299" s="23"/>
      <c r="BP299" s="23"/>
      <c r="BQ299" s="23"/>
    </row>
    <row r="300" spans="1:69" ht="12.75" customHeight="1" x14ac:dyDescent="0.25">
      <c r="A300" s="23"/>
      <c r="B300" s="126"/>
      <c r="C300" s="23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52"/>
      <c r="P300" s="22"/>
      <c r="Q300" s="22"/>
      <c r="R300" s="23"/>
      <c r="S300" s="23"/>
      <c r="T300" s="23"/>
      <c r="U300" s="23"/>
      <c r="V300" s="23"/>
      <c r="W300" s="23"/>
      <c r="X300" s="23"/>
      <c r="Y300" s="23"/>
      <c r="Z300" s="23"/>
      <c r="AA300" s="24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92"/>
      <c r="AN300" s="421"/>
      <c r="AO300" s="292"/>
      <c r="AP300" s="292"/>
      <c r="AQ300" s="292"/>
      <c r="AR300" s="292"/>
      <c r="AS300" s="292"/>
      <c r="AT300" s="292"/>
      <c r="AU300" s="292"/>
      <c r="AV300" s="292"/>
      <c r="AW300" s="292"/>
      <c r="AX300" s="292"/>
      <c r="AY300" s="292"/>
      <c r="AZ300" s="421"/>
      <c r="BA300" s="292"/>
      <c r="BB300" s="292"/>
      <c r="BC300" s="292"/>
      <c r="BD300" s="292"/>
      <c r="BE300" s="292"/>
      <c r="BF300" s="292"/>
      <c r="BG300" s="292"/>
      <c r="BH300" s="292"/>
      <c r="BI300" s="292"/>
      <c r="BJ300" s="292"/>
      <c r="BK300" s="24"/>
      <c r="BL300" s="53"/>
      <c r="BM300" s="26"/>
      <c r="BN300" s="23"/>
      <c r="BO300" s="23"/>
      <c r="BP300" s="23"/>
      <c r="BQ300" s="23"/>
    </row>
    <row r="301" spans="1:69" ht="12.75" customHeight="1" x14ac:dyDescent="0.25">
      <c r="A301" s="23"/>
      <c r="B301" s="126"/>
      <c r="C301" s="23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52"/>
      <c r="P301" s="22"/>
      <c r="Q301" s="22"/>
      <c r="R301" s="23"/>
      <c r="S301" s="23"/>
      <c r="T301" s="23"/>
      <c r="U301" s="23"/>
      <c r="V301" s="23"/>
      <c r="W301" s="23"/>
      <c r="X301" s="23"/>
      <c r="Y301" s="23"/>
      <c r="Z301" s="23"/>
      <c r="AA301" s="24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92"/>
      <c r="AN301" s="421"/>
      <c r="AO301" s="292"/>
      <c r="AP301" s="292"/>
      <c r="AQ301" s="292"/>
      <c r="AR301" s="292"/>
      <c r="AS301" s="292"/>
      <c r="AT301" s="292"/>
      <c r="AU301" s="292"/>
      <c r="AV301" s="292"/>
      <c r="AW301" s="292"/>
      <c r="AX301" s="292"/>
      <c r="AY301" s="292"/>
      <c r="AZ301" s="421"/>
      <c r="BA301" s="292"/>
      <c r="BB301" s="292"/>
      <c r="BC301" s="292"/>
      <c r="BD301" s="292"/>
      <c r="BE301" s="292"/>
      <c r="BF301" s="292"/>
      <c r="BG301" s="292"/>
      <c r="BH301" s="292"/>
      <c r="BI301" s="292"/>
      <c r="BJ301" s="292"/>
      <c r="BK301" s="24"/>
      <c r="BL301" s="53"/>
      <c r="BM301" s="26"/>
      <c r="BN301" s="23"/>
      <c r="BO301" s="23"/>
      <c r="BP301" s="23"/>
      <c r="BQ301" s="23"/>
    </row>
    <row r="302" spans="1:69" ht="12.75" customHeight="1" x14ac:dyDescent="0.25">
      <c r="A302" s="23"/>
      <c r="B302" s="126"/>
      <c r="C302" s="23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52"/>
      <c r="P302" s="22"/>
      <c r="Q302" s="22"/>
      <c r="R302" s="23"/>
      <c r="S302" s="23"/>
      <c r="T302" s="23"/>
      <c r="U302" s="23"/>
      <c r="V302" s="23"/>
      <c r="W302" s="23"/>
      <c r="X302" s="23"/>
      <c r="Y302" s="23"/>
      <c r="Z302" s="23"/>
      <c r="AA302" s="24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92"/>
      <c r="AN302" s="421"/>
      <c r="AO302" s="292"/>
      <c r="AP302" s="292"/>
      <c r="AQ302" s="292"/>
      <c r="AR302" s="292"/>
      <c r="AS302" s="292"/>
      <c r="AT302" s="292"/>
      <c r="AU302" s="292"/>
      <c r="AV302" s="292"/>
      <c r="AW302" s="292"/>
      <c r="AX302" s="292"/>
      <c r="AY302" s="292"/>
      <c r="AZ302" s="421"/>
      <c r="BA302" s="292"/>
      <c r="BB302" s="292"/>
      <c r="BC302" s="292"/>
      <c r="BD302" s="292"/>
      <c r="BE302" s="292"/>
      <c r="BF302" s="292"/>
      <c r="BG302" s="292"/>
      <c r="BH302" s="292"/>
      <c r="BI302" s="292"/>
      <c r="BJ302" s="292"/>
      <c r="BK302" s="24"/>
      <c r="BL302" s="53"/>
      <c r="BM302" s="26"/>
      <c r="BN302" s="23"/>
      <c r="BO302" s="23"/>
      <c r="BP302" s="23"/>
      <c r="BQ302" s="23"/>
    </row>
    <row r="303" spans="1:69" ht="12.75" customHeight="1" x14ac:dyDescent="0.25">
      <c r="A303" s="23"/>
      <c r="B303" s="126"/>
      <c r="C303" s="23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52"/>
      <c r="P303" s="22"/>
      <c r="Q303" s="22"/>
      <c r="R303" s="23"/>
      <c r="S303" s="23"/>
      <c r="T303" s="23"/>
      <c r="U303" s="23"/>
      <c r="V303" s="23"/>
      <c r="W303" s="23"/>
      <c r="X303" s="23"/>
      <c r="Y303" s="23"/>
      <c r="Z303" s="23"/>
      <c r="AA303" s="24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92"/>
      <c r="AN303" s="421"/>
      <c r="AO303" s="292"/>
      <c r="AP303" s="292"/>
      <c r="AQ303" s="292"/>
      <c r="AR303" s="292"/>
      <c r="AS303" s="292"/>
      <c r="AT303" s="292"/>
      <c r="AU303" s="292"/>
      <c r="AV303" s="292"/>
      <c r="AW303" s="292"/>
      <c r="AX303" s="292"/>
      <c r="AY303" s="292"/>
      <c r="AZ303" s="421"/>
      <c r="BA303" s="292"/>
      <c r="BB303" s="292"/>
      <c r="BC303" s="292"/>
      <c r="BD303" s="292"/>
      <c r="BE303" s="292"/>
      <c r="BF303" s="292"/>
      <c r="BG303" s="292"/>
      <c r="BH303" s="292"/>
      <c r="BI303" s="292"/>
      <c r="BJ303" s="292"/>
      <c r="BK303" s="24"/>
      <c r="BL303" s="53"/>
      <c r="BM303" s="26"/>
      <c r="BN303" s="23"/>
      <c r="BO303" s="23"/>
      <c r="BP303" s="23"/>
      <c r="BQ303" s="23"/>
    </row>
    <row r="304" spans="1:69" ht="12.75" customHeight="1" x14ac:dyDescent="0.25">
      <c r="A304" s="23"/>
      <c r="B304" s="126"/>
      <c r="C304" s="23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52"/>
      <c r="P304" s="22"/>
      <c r="Q304" s="22"/>
      <c r="R304" s="23"/>
      <c r="S304" s="23"/>
      <c r="T304" s="23"/>
      <c r="U304" s="23"/>
      <c r="V304" s="23"/>
      <c r="W304" s="23"/>
      <c r="X304" s="23"/>
      <c r="Y304" s="23"/>
      <c r="Z304" s="23"/>
      <c r="AA304" s="24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92"/>
      <c r="AN304" s="421"/>
      <c r="AO304" s="292"/>
      <c r="AP304" s="292"/>
      <c r="AQ304" s="292"/>
      <c r="AR304" s="292"/>
      <c r="AS304" s="292"/>
      <c r="AT304" s="292"/>
      <c r="AU304" s="292"/>
      <c r="AV304" s="292"/>
      <c r="AW304" s="292"/>
      <c r="AX304" s="292"/>
      <c r="AY304" s="292"/>
      <c r="AZ304" s="421"/>
      <c r="BA304" s="292"/>
      <c r="BB304" s="292"/>
      <c r="BC304" s="292"/>
      <c r="BD304" s="292"/>
      <c r="BE304" s="292"/>
      <c r="BF304" s="292"/>
      <c r="BG304" s="292"/>
      <c r="BH304" s="292"/>
      <c r="BI304" s="292"/>
      <c r="BJ304" s="292"/>
      <c r="BK304" s="24"/>
      <c r="BL304" s="53"/>
      <c r="BM304" s="26"/>
      <c r="BN304" s="23"/>
      <c r="BO304" s="23"/>
      <c r="BP304" s="23"/>
      <c r="BQ304" s="23"/>
    </row>
    <row r="305" spans="1:69" ht="12.75" customHeight="1" x14ac:dyDescent="0.25">
      <c r="A305" s="23"/>
      <c r="B305" s="126"/>
      <c r="C305" s="23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52"/>
      <c r="P305" s="22"/>
      <c r="Q305" s="22"/>
      <c r="R305" s="23"/>
      <c r="S305" s="23"/>
      <c r="T305" s="23"/>
      <c r="U305" s="23"/>
      <c r="V305" s="23"/>
      <c r="W305" s="23"/>
      <c r="X305" s="23"/>
      <c r="Y305" s="23"/>
      <c r="Z305" s="23"/>
      <c r="AA305" s="24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92"/>
      <c r="AN305" s="421"/>
      <c r="AO305" s="292"/>
      <c r="AP305" s="292"/>
      <c r="AQ305" s="292"/>
      <c r="AR305" s="292"/>
      <c r="AS305" s="292"/>
      <c r="AT305" s="292"/>
      <c r="AU305" s="292"/>
      <c r="AV305" s="292"/>
      <c r="AW305" s="292"/>
      <c r="AX305" s="292"/>
      <c r="AY305" s="292"/>
      <c r="AZ305" s="421"/>
      <c r="BA305" s="292"/>
      <c r="BB305" s="292"/>
      <c r="BC305" s="292"/>
      <c r="BD305" s="292"/>
      <c r="BE305" s="292"/>
      <c r="BF305" s="292"/>
      <c r="BG305" s="292"/>
      <c r="BH305" s="292"/>
      <c r="BI305" s="292"/>
      <c r="BJ305" s="292"/>
      <c r="BK305" s="24"/>
      <c r="BL305" s="53"/>
      <c r="BM305" s="26"/>
      <c r="BN305" s="23"/>
      <c r="BO305" s="23"/>
      <c r="BP305" s="23"/>
      <c r="BQ305" s="23"/>
    </row>
    <row r="306" spans="1:69" ht="12.75" customHeight="1" x14ac:dyDescent="0.25">
      <c r="A306" s="23"/>
      <c r="B306" s="126"/>
      <c r="C306" s="23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52"/>
      <c r="P306" s="22"/>
      <c r="Q306" s="22"/>
      <c r="R306" s="23"/>
      <c r="S306" s="23"/>
      <c r="T306" s="23"/>
      <c r="U306" s="23"/>
      <c r="V306" s="23"/>
      <c r="W306" s="23"/>
      <c r="X306" s="23"/>
      <c r="Y306" s="23"/>
      <c r="Z306" s="23"/>
      <c r="AA306" s="24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92"/>
      <c r="AN306" s="421"/>
      <c r="AO306" s="292"/>
      <c r="AP306" s="292"/>
      <c r="AQ306" s="292"/>
      <c r="AR306" s="292"/>
      <c r="AS306" s="292"/>
      <c r="AT306" s="292"/>
      <c r="AU306" s="292"/>
      <c r="AV306" s="292"/>
      <c r="AW306" s="292"/>
      <c r="AX306" s="292"/>
      <c r="AY306" s="292"/>
      <c r="AZ306" s="421"/>
      <c r="BA306" s="292"/>
      <c r="BB306" s="292"/>
      <c r="BC306" s="292"/>
      <c r="BD306" s="292"/>
      <c r="BE306" s="292"/>
      <c r="BF306" s="292"/>
      <c r="BG306" s="292"/>
      <c r="BH306" s="292"/>
      <c r="BI306" s="292"/>
      <c r="BJ306" s="292"/>
      <c r="BK306" s="24"/>
      <c r="BL306" s="53"/>
      <c r="BM306" s="26"/>
      <c r="BN306" s="23"/>
      <c r="BO306" s="23"/>
      <c r="BP306" s="23"/>
      <c r="BQ306" s="23"/>
    </row>
    <row r="307" spans="1:69" ht="12.75" customHeight="1" x14ac:dyDescent="0.25">
      <c r="A307" s="23"/>
      <c r="B307" s="126"/>
      <c r="C307" s="23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52"/>
      <c r="P307" s="22"/>
      <c r="Q307" s="22"/>
      <c r="R307" s="23"/>
      <c r="S307" s="23"/>
      <c r="T307" s="23"/>
      <c r="U307" s="23"/>
      <c r="V307" s="23"/>
      <c r="W307" s="23"/>
      <c r="X307" s="23"/>
      <c r="Y307" s="23"/>
      <c r="Z307" s="23"/>
      <c r="AA307" s="24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92"/>
      <c r="AN307" s="421"/>
      <c r="AO307" s="292"/>
      <c r="AP307" s="292"/>
      <c r="AQ307" s="292"/>
      <c r="AR307" s="292"/>
      <c r="AS307" s="292"/>
      <c r="AT307" s="292"/>
      <c r="AU307" s="292"/>
      <c r="AV307" s="292"/>
      <c r="AW307" s="292"/>
      <c r="AX307" s="292"/>
      <c r="AY307" s="292"/>
      <c r="AZ307" s="421"/>
      <c r="BA307" s="292"/>
      <c r="BB307" s="292"/>
      <c r="BC307" s="292"/>
      <c r="BD307" s="292"/>
      <c r="BE307" s="292"/>
      <c r="BF307" s="292"/>
      <c r="BG307" s="292"/>
      <c r="BH307" s="292"/>
      <c r="BI307" s="292"/>
      <c r="BJ307" s="292"/>
      <c r="BK307" s="24"/>
      <c r="BL307" s="53"/>
      <c r="BM307" s="26"/>
      <c r="BN307" s="23"/>
      <c r="BO307" s="23"/>
      <c r="BP307" s="23"/>
      <c r="BQ307" s="23"/>
    </row>
    <row r="308" spans="1:69" ht="12.75" customHeight="1" x14ac:dyDescent="0.25">
      <c r="A308" s="23"/>
      <c r="B308" s="126"/>
      <c r="C308" s="23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52"/>
      <c r="P308" s="22"/>
      <c r="Q308" s="22"/>
      <c r="R308" s="23"/>
      <c r="S308" s="23"/>
      <c r="T308" s="23"/>
      <c r="U308" s="23"/>
      <c r="V308" s="23"/>
      <c r="W308" s="23"/>
      <c r="X308" s="23"/>
      <c r="Y308" s="23"/>
      <c r="Z308" s="23"/>
      <c r="AA308" s="24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92"/>
      <c r="AN308" s="421"/>
      <c r="AO308" s="292"/>
      <c r="AP308" s="292"/>
      <c r="AQ308" s="292"/>
      <c r="AR308" s="292"/>
      <c r="AS308" s="292"/>
      <c r="AT308" s="292"/>
      <c r="AU308" s="292"/>
      <c r="AV308" s="292"/>
      <c r="AW308" s="292"/>
      <c r="AX308" s="292"/>
      <c r="AY308" s="292"/>
      <c r="AZ308" s="421"/>
      <c r="BA308" s="292"/>
      <c r="BB308" s="292"/>
      <c r="BC308" s="292"/>
      <c r="BD308" s="292"/>
      <c r="BE308" s="292"/>
      <c r="BF308" s="292"/>
      <c r="BG308" s="292"/>
      <c r="BH308" s="292"/>
      <c r="BI308" s="292"/>
      <c r="BJ308" s="292"/>
      <c r="BK308" s="24"/>
      <c r="BL308" s="53"/>
      <c r="BM308" s="26"/>
      <c r="BN308" s="23"/>
      <c r="BO308" s="23"/>
      <c r="BP308" s="23"/>
      <c r="BQ308" s="23"/>
    </row>
    <row r="309" spans="1:69" ht="12.75" customHeight="1" x14ac:dyDescent="0.25">
      <c r="A309" s="23"/>
      <c r="B309" s="126"/>
      <c r="C309" s="23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52"/>
      <c r="P309" s="22"/>
      <c r="Q309" s="22"/>
      <c r="R309" s="23"/>
      <c r="S309" s="23"/>
      <c r="T309" s="23"/>
      <c r="U309" s="23"/>
      <c r="V309" s="23"/>
      <c r="W309" s="23"/>
      <c r="X309" s="23"/>
      <c r="Y309" s="23"/>
      <c r="Z309" s="23"/>
      <c r="AA309" s="24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92"/>
      <c r="AN309" s="421"/>
      <c r="AO309" s="292"/>
      <c r="AP309" s="292"/>
      <c r="AQ309" s="292"/>
      <c r="AR309" s="292"/>
      <c r="AS309" s="292"/>
      <c r="AT309" s="292"/>
      <c r="AU309" s="292"/>
      <c r="AV309" s="292"/>
      <c r="AW309" s="292"/>
      <c r="AX309" s="292"/>
      <c r="AY309" s="292"/>
      <c r="AZ309" s="421"/>
      <c r="BA309" s="292"/>
      <c r="BB309" s="292"/>
      <c r="BC309" s="292"/>
      <c r="BD309" s="292"/>
      <c r="BE309" s="292"/>
      <c r="BF309" s="292"/>
      <c r="BG309" s="292"/>
      <c r="BH309" s="292"/>
      <c r="BI309" s="292"/>
      <c r="BJ309" s="292"/>
      <c r="BK309" s="24"/>
      <c r="BL309" s="53"/>
      <c r="BM309" s="26"/>
      <c r="BN309" s="23"/>
      <c r="BO309" s="23"/>
      <c r="BP309" s="23"/>
      <c r="BQ309" s="23"/>
    </row>
    <row r="310" spans="1:69" ht="12.75" customHeight="1" x14ac:dyDescent="0.25">
      <c r="A310" s="23"/>
      <c r="B310" s="126"/>
      <c r="C310" s="23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52"/>
      <c r="P310" s="22"/>
      <c r="Q310" s="22"/>
      <c r="R310" s="23"/>
      <c r="S310" s="23"/>
      <c r="T310" s="23"/>
      <c r="U310" s="23"/>
      <c r="V310" s="23"/>
      <c r="W310" s="23"/>
      <c r="X310" s="23"/>
      <c r="Y310" s="23"/>
      <c r="Z310" s="23"/>
      <c r="AA310" s="24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92"/>
      <c r="AN310" s="421"/>
      <c r="AO310" s="292"/>
      <c r="AP310" s="292"/>
      <c r="AQ310" s="292"/>
      <c r="AR310" s="292"/>
      <c r="AS310" s="292"/>
      <c r="AT310" s="292"/>
      <c r="AU310" s="292"/>
      <c r="AV310" s="292"/>
      <c r="AW310" s="292"/>
      <c r="AX310" s="292"/>
      <c r="AY310" s="292"/>
      <c r="AZ310" s="421"/>
      <c r="BA310" s="292"/>
      <c r="BB310" s="292"/>
      <c r="BC310" s="292"/>
      <c r="BD310" s="292"/>
      <c r="BE310" s="292"/>
      <c r="BF310" s="292"/>
      <c r="BG310" s="292"/>
      <c r="BH310" s="292"/>
      <c r="BI310" s="292"/>
      <c r="BJ310" s="292"/>
      <c r="BK310" s="24"/>
      <c r="BL310" s="53"/>
      <c r="BM310" s="26"/>
      <c r="BN310" s="23"/>
      <c r="BO310" s="23"/>
      <c r="BP310" s="23"/>
      <c r="BQ310" s="23"/>
    </row>
    <row r="311" spans="1:69" ht="12.75" customHeight="1" x14ac:dyDescent="0.25">
      <c r="A311" s="23"/>
      <c r="B311" s="126"/>
      <c r="C311" s="23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52"/>
      <c r="P311" s="22"/>
      <c r="Q311" s="22"/>
      <c r="R311" s="23"/>
      <c r="S311" s="23"/>
      <c r="T311" s="23"/>
      <c r="U311" s="23"/>
      <c r="V311" s="23"/>
      <c r="W311" s="23"/>
      <c r="X311" s="23"/>
      <c r="Y311" s="23"/>
      <c r="Z311" s="23"/>
      <c r="AA311" s="24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92"/>
      <c r="AN311" s="421"/>
      <c r="AO311" s="292"/>
      <c r="AP311" s="292"/>
      <c r="AQ311" s="292"/>
      <c r="AR311" s="292"/>
      <c r="AS311" s="292"/>
      <c r="AT311" s="292"/>
      <c r="AU311" s="292"/>
      <c r="AV311" s="292"/>
      <c r="AW311" s="292"/>
      <c r="AX311" s="292"/>
      <c r="AY311" s="292"/>
      <c r="AZ311" s="421"/>
      <c r="BA311" s="292"/>
      <c r="BB311" s="292"/>
      <c r="BC311" s="292"/>
      <c r="BD311" s="292"/>
      <c r="BE311" s="292"/>
      <c r="BF311" s="292"/>
      <c r="BG311" s="292"/>
      <c r="BH311" s="292"/>
      <c r="BI311" s="292"/>
      <c r="BJ311" s="292"/>
      <c r="BK311" s="24"/>
      <c r="BL311" s="53"/>
      <c r="BM311" s="26"/>
      <c r="BN311" s="23"/>
      <c r="BO311" s="23"/>
      <c r="BP311" s="23"/>
      <c r="BQ311" s="23"/>
    </row>
    <row r="312" spans="1:69" ht="12.75" customHeight="1" x14ac:dyDescent="0.25">
      <c r="A312" s="23"/>
      <c r="B312" s="126"/>
      <c r="C312" s="23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52"/>
      <c r="P312" s="22"/>
      <c r="Q312" s="22"/>
      <c r="R312" s="23"/>
      <c r="S312" s="23"/>
      <c r="T312" s="23"/>
      <c r="U312" s="23"/>
      <c r="V312" s="23"/>
      <c r="W312" s="23"/>
      <c r="X312" s="23"/>
      <c r="Y312" s="23"/>
      <c r="Z312" s="23"/>
      <c r="AA312" s="24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92"/>
      <c r="AN312" s="421"/>
      <c r="AO312" s="292"/>
      <c r="AP312" s="292"/>
      <c r="AQ312" s="292"/>
      <c r="AR312" s="292"/>
      <c r="AS312" s="292"/>
      <c r="AT312" s="292"/>
      <c r="AU312" s="292"/>
      <c r="AV312" s="292"/>
      <c r="AW312" s="292"/>
      <c r="AX312" s="292"/>
      <c r="AY312" s="292"/>
      <c r="AZ312" s="421"/>
      <c r="BA312" s="292"/>
      <c r="BB312" s="292"/>
      <c r="BC312" s="292"/>
      <c r="BD312" s="292"/>
      <c r="BE312" s="292"/>
      <c r="BF312" s="292"/>
      <c r="BG312" s="292"/>
      <c r="BH312" s="292"/>
      <c r="BI312" s="292"/>
      <c r="BJ312" s="292"/>
      <c r="BK312" s="24"/>
      <c r="BL312" s="53"/>
      <c r="BM312" s="26"/>
      <c r="BN312" s="23"/>
      <c r="BO312" s="23"/>
      <c r="BP312" s="23"/>
      <c r="BQ312" s="23"/>
    </row>
    <row r="313" spans="1:69" ht="12.75" customHeight="1" x14ac:dyDescent="0.25">
      <c r="A313" s="23"/>
      <c r="B313" s="126"/>
      <c r="C313" s="23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52"/>
      <c r="P313" s="22"/>
      <c r="Q313" s="22"/>
      <c r="R313" s="23"/>
      <c r="S313" s="23"/>
      <c r="T313" s="23"/>
      <c r="U313" s="23"/>
      <c r="V313" s="23"/>
      <c r="W313" s="23"/>
      <c r="X313" s="23"/>
      <c r="Y313" s="23"/>
      <c r="Z313" s="23"/>
      <c r="AA313" s="24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92"/>
      <c r="AN313" s="421"/>
      <c r="AO313" s="292"/>
      <c r="AP313" s="292"/>
      <c r="AQ313" s="292"/>
      <c r="AR313" s="292"/>
      <c r="AS313" s="292"/>
      <c r="AT313" s="292"/>
      <c r="AU313" s="292"/>
      <c r="AV313" s="292"/>
      <c r="AW313" s="292"/>
      <c r="AX313" s="292"/>
      <c r="AY313" s="292"/>
      <c r="AZ313" s="421"/>
      <c r="BA313" s="292"/>
      <c r="BB313" s="292"/>
      <c r="BC313" s="292"/>
      <c r="BD313" s="292"/>
      <c r="BE313" s="292"/>
      <c r="BF313" s="292"/>
      <c r="BG313" s="292"/>
      <c r="BH313" s="292"/>
      <c r="BI313" s="292"/>
      <c r="BJ313" s="292"/>
      <c r="BK313" s="24"/>
      <c r="BL313" s="53"/>
      <c r="BM313" s="26"/>
      <c r="BN313" s="23"/>
      <c r="BO313" s="23"/>
      <c r="BP313" s="23"/>
      <c r="BQ313" s="23"/>
    </row>
    <row r="314" spans="1:69" ht="12.75" customHeight="1" x14ac:dyDescent="0.25">
      <c r="A314" s="23"/>
      <c r="B314" s="126"/>
      <c r="C314" s="23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52"/>
      <c r="P314" s="22"/>
      <c r="Q314" s="22"/>
      <c r="R314" s="23"/>
      <c r="S314" s="23"/>
      <c r="T314" s="23"/>
      <c r="U314" s="23"/>
      <c r="V314" s="23"/>
      <c r="W314" s="23"/>
      <c r="X314" s="23"/>
      <c r="Y314" s="23"/>
      <c r="Z314" s="23"/>
      <c r="AA314" s="24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92"/>
      <c r="AN314" s="421"/>
      <c r="AO314" s="292"/>
      <c r="AP314" s="292"/>
      <c r="AQ314" s="292"/>
      <c r="AR314" s="292"/>
      <c r="AS314" s="292"/>
      <c r="AT314" s="292"/>
      <c r="AU314" s="292"/>
      <c r="AV314" s="292"/>
      <c r="AW314" s="292"/>
      <c r="AX314" s="292"/>
      <c r="AY314" s="292"/>
      <c r="AZ314" s="421"/>
      <c r="BA314" s="292"/>
      <c r="BB314" s="292"/>
      <c r="BC314" s="292"/>
      <c r="BD314" s="292"/>
      <c r="BE314" s="292"/>
      <c r="BF314" s="292"/>
      <c r="BG314" s="292"/>
      <c r="BH314" s="292"/>
      <c r="BI314" s="292"/>
      <c r="BJ314" s="292"/>
      <c r="BK314" s="24"/>
      <c r="BL314" s="53"/>
      <c r="BM314" s="26"/>
      <c r="BN314" s="23"/>
      <c r="BO314" s="23"/>
      <c r="BP314" s="23"/>
      <c r="BQ314" s="23"/>
    </row>
    <row r="315" spans="1:69" ht="12.75" customHeight="1" x14ac:dyDescent="0.25">
      <c r="A315" s="23"/>
      <c r="B315" s="126"/>
      <c r="C315" s="23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52"/>
      <c r="P315" s="22"/>
      <c r="Q315" s="22"/>
      <c r="R315" s="23"/>
      <c r="S315" s="23"/>
      <c r="T315" s="23"/>
      <c r="U315" s="23"/>
      <c r="V315" s="23"/>
      <c r="W315" s="23"/>
      <c r="X315" s="23"/>
      <c r="Y315" s="23"/>
      <c r="Z315" s="23"/>
      <c r="AA315" s="24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92"/>
      <c r="AN315" s="421"/>
      <c r="AO315" s="292"/>
      <c r="AP315" s="292"/>
      <c r="AQ315" s="292"/>
      <c r="AR315" s="292"/>
      <c r="AS315" s="292"/>
      <c r="AT315" s="292"/>
      <c r="AU315" s="292"/>
      <c r="AV315" s="292"/>
      <c r="AW315" s="292"/>
      <c r="AX315" s="292"/>
      <c r="AY315" s="292"/>
      <c r="AZ315" s="421"/>
      <c r="BA315" s="292"/>
      <c r="BB315" s="292"/>
      <c r="BC315" s="292"/>
      <c r="BD315" s="292"/>
      <c r="BE315" s="292"/>
      <c r="BF315" s="292"/>
      <c r="BG315" s="292"/>
      <c r="BH315" s="292"/>
      <c r="BI315" s="292"/>
      <c r="BJ315" s="292"/>
      <c r="BK315" s="24"/>
      <c r="BL315" s="53"/>
      <c r="BM315" s="26"/>
      <c r="BN315" s="23"/>
      <c r="BO315" s="23"/>
      <c r="BP315" s="23"/>
      <c r="BQ315" s="23"/>
    </row>
    <row r="316" spans="1:69" ht="12.75" customHeight="1" x14ac:dyDescent="0.25">
      <c r="A316" s="23"/>
      <c r="B316" s="126"/>
      <c r="C316" s="23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52"/>
      <c r="P316" s="22"/>
      <c r="Q316" s="22"/>
      <c r="R316" s="23"/>
      <c r="S316" s="23"/>
      <c r="T316" s="23"/>
      <c r="U316" s="23"/>
      <c r="V316" s="23"/>
      <c r="W316" s="23"/>
      <c r="X316" s="23"/>
      <c r="Y316" s="23"/>
      <c r="Z316" s="23"/>
      <c r="AA316" s="24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92"/>
      <c r="AN316" s="421"/>
      <c r="AO316" s="292"/>
      <c r="AP316" s="292"/>
      <c r="AQ316" s="292"/>
      <c r="AR316" s="292"/>
      <c r="AS316" s="292"/>
      <c r="AT316" s="292"/>
      <c r="AU316" s="292"/>
      <c r="AV316" s="292"/>
      <c r="AW316" s="292"/>
      <c r="AX316" s="292"/>
      <c r="AY316" s="292"/>
      <c r="AZ316" s="421"/>
      <c r="BA316" s="292"/>
      <c r="BB316" s="292"/>
      <c r="BC316" s="292"/>
      <c r="BD316" s="292"/>
      <c r="BE316" s="292"/>
      <c r="BF316" s="292"/>
      <c r="BG316" s="292"/>
      <c r="BH316" s="292"/>
      <c r="BI316" s="292"/>
      <c r="BJ316" s="292"/>
      <c r="BK316" s="24"/>
      <c r="BL316" s="53"/>
      <c r="BM316" s="26"/>
      <c r="BN316" s="23"/>
      <c r="BO316" s="23"/>
      <c r="BP316" s="23"/>
      <c r="BQ316" s="23"/>
    </row>
    <row r="317" spans="1:69" ht="12.75" customHeight="1" x14ac:dyDescent="0.25">
      <c r="A317" s="23"/>
      <c r="B317" s="126"/>
      <c r="C317" s="23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52"/>
      <c r="P317" s="22"/>
      <c r="Q317" s="22"/>
      <c r="R317" s="23"/>
      <c r="S317" s="23"/>
      <c r="T317" s="23"/>
      <c r="U317" s="23"/>
      <c r="V317" s="23"/>
      <c r="W317" s="23"/>
      <c r="X317" s="23"/>
      <c r="Y317" s="23"/>
      <c r="Z317" s="23"/>
      <c r="AA317" s="24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92"/>
      <c r="AN317" s="421"/>
      <c r="AO317" s="292"/>
      <c r="AP317" s="292"/>
      <c r="AQ317" s="292"/>
      <c r="AR317" s="292"/>
      <c r="AS317" s="292"/>
      <c r="AT317" s="292"/>
      <c r="AU317" s="292"/>
      <c r="AV317" s="292"/>
      <c r="AW317" s="292"/>
      <c r="AX317" s="292"/>
      <c r="AY317" s="292"/>
      <c r="AZ317" s="421"/>
      <c r="BA317" s="292"/>
      <c r="BB317" s="292"/>
      <c r="BC317" s="292"/>
      <c r="BD317" s="292"/>
      <c r="BE317" s="292"/>
      <c r="BF317" s="292"/>
      <c r="BG317" s="292"/>
      <c r="BH317" s="292"/>
      <c r="BI317" s="292"/>
      <c r="BJ317" s="292"/>
      <c r="BK317" s="24"/>
      <c r="BL317" s="53"/>
      <c r="BM317" s="26"/>
      <c r="BN317" s="23"/>
      <c r="BO317" s="23"/>
      <c r="BP317" s="23"/>
      <c r="BQ317" s="23"/>
    </row>
    <row r="318" spans="1:69" ht="12.75" customHeight="1" x14ac:dyDescent="0.25">
      <c r="A318" s="23"/>
      <c r="B318" s="126"/>
      <c r="C318" s="23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52"/>
      <c r="P318" s="22"/>
      <c r="Q318" s="22"/>
      <c r="R318" s="23"/>
      <c r="S318" s="23"/>
      <c r="T318" s="23"/>
      <c r="U318" s="23"/>
      <c r="V318" s="23"/>
      <c r="W318" s="23"/>
      <c r="X318" s="23"/>
      <c r="Y318" s="23"/>
      <c r="Z318" s="23"/>
      <c r="AA318" s="24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92"/>
      <c r="AN318" s="421"/>
      <c r="AO318" s="292"/>
      <c r="AP318" s="292"/>
      <c r="AQ318" s="292"/>
      <c r="AR318" s="292"/>
      <c r="AS318" s="292"/>
      <c r="AT318" s="292"/>
      <c r="AU318" s="292"/>
      <c r="AV318" s="292"/>
      <c r="AW318" s="292"/>
      <c r="AX318" s="292"/>
      <c r="AY318" s="292"/>
      <c r="AZ318" s="421"/>
      <c r="BA318" s="292"/>
      <c r="BB318" s="292"/>
      <c r="BC318" s="292"/>
      <c r="BD318" s="292"/>
      <c r="BE318" s="292"/>
      <c r="BF318" s="292"/>
      <c r="BG318" s="292"/>
      <c r="BH318" s="292"/>
      <c r="BI318" s="292"/>
      <c r="BJ318" s="292"/>
      <c r="BK318" s="24"/>
      <c r="BL318" s="53"/>
      <c r="BM318" s="26"/>
      <c r="BN318" s="23"/>
      <c r="BO318" s="23"/>
      <c r="BP318" s="23"/>
      <c r="BQ318" s="23"/>
    </row>
    <row r="319" spans="1:69" ht="12.75" customHeight="1" x14ac:dyDescent="0.25">
      <c r="A319" s="23"/>
      <c r="B319" s="126"/>
      <c r="C319" s="23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52"/>
      <c r="P319" s="22"/>
      <c r="Q319" s="22"/>
      <c r="R319" s="23"/>
      <c r="S319" s="23"/>
      <c r="T319" s="23"/>
      <c r="U319" s="23"/>
      <c r="V319" s="23"/>
      <c r="W319" s="23"/>
      <c r="X319" s="23"/>
      <c r="Y319" s="23"/>
      <c r="Z319" s="23"/>
      <c r="AA319" s="24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92"/>
      <c r="AN319" s="421"/>
      <c r="AO319" s="292"/>
      <c r="AP319" s="292"/>
      <c r="AQ319" s="292"/>
      <c r="AR319" s="292"/>
      <c r="AS319" s="292"/>
      <c r="AT319" s="292"/>
      <c r="AU319" s="292"/>
      <c r="AV319" s="292"/>
      <c r="AW319" s="292"/>
      <c r="AX319" s="292"/>
      <c r="AY319" s="292"/>
      <c r="AZ319" s="421"/>
      <c r="BA319" s="292"/>
      <c r="BB319" s="292"/>
      <c r="BC319" s="292"/>
      <c r="BD319" s="292"/>
      <c r="BE319" s="292"/>
      <c r="BF319" s="292"/>
      <c r="BG319" s="292"/>
      <c r="BH319" s="292"/>
      <c r="BI319" s="292"/>
      <c r="BJ319" s="292"/>
      <c r="BK319" s="24"/>
      <c r="BL319" s="53"/>
      <c r="BM319" s="26"/>
      <c r="BN319" s="23"/>
      <c r="BO319" s="23"/>
      <c r="BP319" s="23"/>
      <c r="BQ319" s="23"/>
    </row>
    <row r="320" spans="1:69" ht="12.75" customHeight="1" x14ac:dyDescent="0.25">
      <c r="A320" s="23"/>
      <c r="B320" s="126"/>
      <c r="C320" s="23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52"/>
      <c r="P320" s="22"/>
      <c r="Q320" s="22"/>
      <c r="R320" s="23"/>
      <c r="S320" s="23"/>
      <c r="T320" s="23"/>
      <c r="U320" s="23"/>
      <c r="V320" s="23"/>
      <c r="W320" s="23"/>
      <c r="X320" s="23"/>
      <c r="Y320" s="23"/>
      <c r="Z320" s="23"/>
      <c r="AA320" s="24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92"/>
      <c r="AN320" s="421"/>
      <c r="AO320" s="292"/>
      <c r="AP320" s="292"/>
      <c r="AQ320" s="292"/>
      <c r="AR320" s="292"/>
      <c r="AS320" s="292"/>
      <c r="AT320" s="292"/>
      <c r="AU320" s="292"/>
      <c r="AV320" s="292"/>
      <c r="AW320" s="292"/>
      <c r="AX320" s="292"/>
      <c r="AY320" s="292"/>
      <c r="AZ320" s="421"/>
      <c r="BA320" s="292"/>
      <c r="BB320" s="292"/>
      <c r="BC320" s="292"/>
      <c r="BD320" s="292"/>
      <c r="BE320" s="292"/>
      <c r="BF320" s="292"/>
      <c r="BG320" s="292"/>
      <c r="BH320" s="292"/>
      <c r="BI320" s="292"/>
      <c r="BJ320" s="292"/>
      <c r="BK320" s="24"/>
      <c r="BL320" s="53"/>
      <c r="BM320" s="26"/>
      <c r="BN320" s="23"/>
      <c r="BO320" s="23"/>
      <c r="BP320" s="23"/>
      <c r="BQ320" s="23"/>
    </row>
    <row r="321" spans="1:69" ht="12.75" customHeight="1" x14ac:dyDescent="0.25">
      <c r="A321" s="23"/>
      <c r="B321" s="126"/>
      <c r="C321" s="23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52"/>
      <c r="P321" s="22"/>
      <c r="Q321" s="22"/>
      <c r="R321" s="23"/>
      <c r="S321" s="23"/>
      <c r="T321" s="23"/>
      <c r="U321" s="23"/>
      <c r="V321" s="23"/>
      <c r="W321" s="23"/>
      <c r="X321" s="23"/>
      <c r="Y321" s="23"/>
      <c r="Z321" s="23"/>
      <c r="AA321" s="24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92"/>
      <c r="AN321" s="421"/>
      <c r="AO321" s="292"/>
      <c r="AP321" s="292"/>
      <c r="AQ321" s="292"/>
      <c r="AR321" s="292"/>
      <c r="AS321" s="292"/>
      <c r="AT321" s="292"/>
      <c r="AU321" s="292"/>
      <c r="AV321" s="292"/>
      <c r="AW321" s="292"/>
      <c r="AX321" s="292"/>
      <c r="AY321" s="292"/>
      <c r="AZ321" s="421"/>
      <c r="BA321" s="292"/>
      <c r="BB321" s="292"/>
      <c r="BC321" s="292"/>
      <c r="BD321" s="292"/>
      <c r="BE321" s="292"/>
      <c r="BF321" s="292"/>
      <c r="BG321" s="292"/>
      <c r="BH321" s="292"/>
      <c r="BI321" s="292"/>
      <c r="BJ321" s="292"/>
      <c r="BK321" s="24"/>
      <c r="BL321" s="53"/>
      <c r="BM321" s="26"/>
      <c r="BN321" s="23"/>
      <c r="BO321" s="23"/>
      <c r="BP321" s="23"/>
      <c r="BQ321" s="23"/>
    </row>
    <row r="322" spans="1:69" ht="12.75" customHeight="1" x14ac:dyDescent="0.25">
      <c r="A322" s="23"/>
      <c r="B322" s="126"/>
      <c r="C322" s="23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52"/>
      <c r="P322" s="22"/>
      <c r="Q322" s="22"/>
      <c r="R322" s="23"/>
      <c r="S322" s="23"/>
      <c r="T322" s="23"/>
      <c r="U322" s="23"/>
      <c r="V322" s="23"/>
      <c r="W322" s="23"/>
      <c r="X322" s="23"/>
      <c r="Y322" s="23"/>
      <c r="Z322" s="23"/>
      <c r="AA322" s="24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92"/>
      <c r="AN322" s="421"/>
      <c r="AO322" s="292"/>
      <c r="AP322" s="292"/>
      <c r="AQ322" s="292"/>
      <c r="AR322" s="292"/>
      <c r="AS322" s="292"/>
      <c r="AT322" s="292"/>
      <c r="AU322" s="292"/>
      <c r="AV322" s="292"/>
      <c r="AW322" s="292"/>
      <c r="AX322" s="292"/>
      <c r="AY322" s="292"/>
      <c r="AZ322" s="421"/>
      <c r="BA322" s="292"/>
      <c r="BB322" s="292"/>
      <c r="BC322" s="292"/>
      <c r="BD322" s="292"/>
      <c r="BE322" s="292"/>
      <c r="BF322" s="292"/>
      <c r="BG322" s="292"/>
      <c r="BH322" s="292"/>
      <c r="BI322" s="292"/>
      <c r="BJ322" s="292"/>
      <c r="BK322" s="24"/>
      <c r="BL322" s="53"/>
      <c r="BM322" s="26"/>
      <c r="BN322" s="23"/>
      <c r="BO322" s="23"/>
      <c r="BP322" s="23"/>
      <c r="BQ322" s="23"/>
    </row>
    <row r="323" spans="1:69" ht="12.75" customHeight="1" x14ac:dyDescent="0.25">
      <c r="A323" s="23"/>
      <c r="B323" s="126"/>
      <c r="C323" s="23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52"/>
      <c r="P323" s="22"/>
      <c r="Q323" s="22"/>
      <c r="R323" s="23"/>
      <c r="S323" s="23"/>
      <c r="T323" s="23"/>
      <c r="U323" s="23"/>
      <c r="V323" s="23"/>
      <c r="W323" s="23"/>
      <c r="X323" s="23"/>
      <c r="Y323" s="23"/>
      <c r="Z323" s="23"/>
      <c r="AA323" s="24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92"/>
      <c r="AN323" s="421"/>
      <c r="AO323" s="292"/>
      <c r="AP323" s="292"/>
      <c r="AQ323" s="292"/>
      <c r="AR323" s="292"/>
      <c r="AS323" s="292"/>
      <c r="AT323" s="292"/>
      <c r="AU323" s="292"/>
      <c r="AV323" s="292"/>
      <c r="AW323" s="292"/>
      <c r="AX323" s="292"/>
      <c r="AY323" s="292"/>
      <c r="AZ323" s="421"/>
      <c r="BA323" s="292"/>
      <c r="BB323" s="292"/>
      <c r="BC323" s="292"/>
      <c r="BD323" s="292"/>
      <c r="BE323" s="292"/>
      <c r="BF323" s="292"/>
      <c r="BG323" s="292"/>
      <c r="BH323" s="292"/>
      <c r="BI323" s="292"/>
      <c r="BJ323" s="292"/>
      <c r="BK323" s="24"/>
      <c r="BL323" s="53"/>
      <c r="BM323" s="26"/>
      <c r="BN323" s="23"/>
      <c r="BO323" s="23"/>
      <c r="BP323" s="23"/>
      <c r="BQ323" s="23"/>
    </row>
    <row r="324" spans="1:69" ht="12.75" customHeight="1" x14ac:dyDescent="0.25">
      <c r="A324" s="23"/>
      <c r="B324" s="126"/>
      <c r="C324" s="23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52"/>
      <c r="P324" s="22"/>
      <c r="Q324" s="22"/>
      <c r="R324" s="23"/>
      <c r="S324" s="23"/>
      <c r="T324" s="23"/>
      <c r="U324" s="23"/>
      <c r="V324" s="23"/>
      <c r="W324" s="23"/>
      <c r="X324" s="23"/>
      <c r="Y324" s="23"/>
      <c r="Z324" s="23"/>
      <c r="AA324" s="24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92"/>
      <c r="AN324" s="421"/>
      <c r="AO324" s="292"/>
      <c r="AP324" s="292"/>
      <c r="AQ324" s="292"/>
      <c r="AR324" s="292"/>
      <c r="AS324" s="292"/>
      <c r="AT324" s="292"/>
      <c r="AU324" s="292"/>
      <c r="AV324" s="292"/>
      <c r="AW324" s="292"/>
      <c r="AX324" s="292"/>
      <c r="AY324" s="292"/>
      <c r="AZ324" s="421"/>
      <c r="BA324" s="292"/>
      <c r="BB324" s="292"/>
      <c r="BC324" s="292"/>
      <c r="BD324" s="292"/>
      <c r="BE324" s="292"/>
      <c r="BF324" s="292"/>
      <c r="BG324" s="292"/>
      <c r="BH324" s="292"/>
      <c r="BI324" s="292"/>
      <c r="BJ324" s="292"/>
      <c r="BK324" s="24"/>
      <c r="BL324" s="53"/>
      <c r="BM324" s="26"/>
      <c r="BN324" s="23"/>
      <c r="BO324" s="23"/>
      <c r="BP324" s="23"/>
      <c r="BQ324" s="23"/>
    </row>
    <row r="325" spans="1:69" ht="12.75" customHeight="1" x14ac:dyDescent="0.25">
      <c r="A325" s="23"/>
      <c r="B325" s="126"/>
      <c r="C325" s="23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52"/>
      <c r="P325" s="22"/>
      <c r="Q325" s="22"/>
      <c r="R325" s="23"/>
      <c r="S325" s="23"/>
      <c r="T325" s="23"/>
      <c r="U325" s="23"/>
      <c r="V325" s="23"/>
      <c r="W325" s="23"/>
      <c r="X325" s="23"/>
      <c r="Y325" s="23"/>
      <c r="Z325" s="23"/>
      <c r="AA325" s="24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92"/>
      <c r="AN325" s="421"/>
      <c r="AO325" s="292"/>
      <c r="AP325" s="292"/>
      <c r="AQ325" s="292"/>
      <c r="AR325" s="292"/>
      <c r="AS325" s="292"/>
      <c r="AT325" s="292"/>
      <c r="AU325" s="292"/>
      <c r="AV325" s="292"/>
      <c r="AW325" s="292"/>
      <c r="AX325" s="292"/>
      <c r="AY325" s="292"/>
      <c r="AZ325" s="421"/>
      <c r="BA325" s="292"/>
      <c r="BB325" s="292"/>
      <c r="BC325" s="292"/>
      <c r="BD325" s="292"/>
      <c r="BE325" s="292"/>
      <c r="BF325" s="292"/>
      <c r="BG325" s="292"/>
      <c r="BH325" s="292"/>
      <c r="BI325" s="292"/>
      <c r="BJ325" s="292"/>
      <c r="BK325" s="24"/>
      <c r="BL325" s="53"/>
      <c r="BM325" s="26"/>
      <c r="BN325" s="23"/>
      <c r="BO325" s="23"/>
      <c r="BP325" s="23"/>
      <c r="BQ325" s="23"/>
    </row>
    <row r="326" spans="1:69" ht="12.75" customHeight="1" x14ac:dyDescent="0.25">
      <c r="A326" s="23"/>
      <c r="B326" s="126"/>
      <c r="C326" s="23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52"/>
      <c r="P326" s="22"/>
      <c r="Q326" s="22"/>
      <c r="R326" s="23"/>
      <c r="S326" s="23"/>
      <c r="T326" s="23"/>
      <c r="U326" s="23"/>
      <c r="V326" s="23"/>
      <c r="W326" s="23"/>
      <c r="X326" s="23"/>
      <c r="Y326" s="23"/>
      <c r="Z326" s="23"/>
      <c r="AA326" s="24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92"/>
      <c r="AN326" s="421"/>
      <c r="AO326" s="292"/>
      <c r="AP326" s="292"/>
      <c r="AQ326" s="292"/>
      <c r="AR326" s="292"/>
      <c r="AS326" s="292"/>
      <c r="AT326" s="292"/>
      <c r="AU326" s="292"/>
      <c r="AV326" s="292"/>
      <c r="AW326" s="292"/>
      <c r="AX326" s="292"/>
      <c r="AY326" s="292"/>
      <c r="AZ326" s="421"/>
      <c r="BA326" s="292"/>
      <c r="BB326" s="292"/>
      <c r="BC326" s="292"/>
      <c r="BD326" s="292"/>
      <c r="BE326" s="292"/>
      <c r="BF326" s="292"/>
      <c r="BG326" s="292"/>
      <c r="BH326" s="292"/>
      <c r="BI326" s="292"/>
      <c r="BJ326" s="292"/>
      <c r="BK326" s="24"/>
      <c r="BL326" s="53"/>
      <c r="BM326" s="26"/>
      <c r="BN326" s="23"/>
      <c r="BO326" s="23"/>
      <c r="BP326" s="23"/>
      <c r="BQ326" s="23"/>
    </row>
    <row r="327" spans="1:69" ht="12.75" customHeight="1" x14ac:dyDescent="0.25">
      <c r="A327" s="23"/>
      <c r="B327" s="126"/>
      <c r="C327" s="23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52"/>
      <c r="P327" s="22"/>
      <c r="Q327" s="22"/>
      <c r="R327" s="23"/>
      <c r="S327" s="23"/>
      <c r="T327" s="23"/>
      <c r="U327" s="23"/>
      <c r="V327" s="23"/>
      <c r="W327" s="23"/>
      <c r="X327" s="23"/>
      <c r="Y327" s="23"/>
      <c r="Z327" s="23"/>
      <c r="AA327" s="24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92"/>
      <c r="AN327" s="421"/>
      <c r="AO327" s="292"/>
      <c r="AP327" s="292"/>
      <c r="AQ327" s="292"/>
      <c r="AR327" s="292"/>
      <c r="AS327" s="292"/>
      <c r="AT327" s="292"/>
      <c r="AU327" s="292"/>
      <c r="AV327" s="292"/>
      <c r="AW327" s="292"/>
      <c r="AX327" s="292"/>
      <c r="AY327" s="292"/>
      <c r="AZ327" s="421"/>
      <c r="BA327" s="292"/>
      <c r="BB327" s="292"/>
      <c r="BC327" s="292"/>
      <c r="BD327" s="292"/>
      <c r="BE327" s="292"/>
      <c r="BF327" s="292"/>
      <c r="BG327" s="292"/>
      <c r="BH327" s="292"/>
      <c r="BI327" s="292"/>
      <c r="BJ327" s="292"/>
      <c r="BK327" s="24"/>
      <c r="BL327" s="53"/>
      <c r="BM327" s="26"/>
      <c r="BN327" s="23"/>
      <c r="BO327" s="23"/>
      <c r="BP327" s="23"/>
      <c r="BQ327" s="23"/>
    </row>
    <row r="328" spans="1:69" ht="12.75" customHeight="1" x14ac:dyDescent="0.25">
      <c r="A328" s="23"/>
      <c r="B328" s="126"/>
      <c r="C328" s="23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52"/>
      <c r="P328" s="22"/>
      <c r="Q328" s="22"/>
      <c r="R328" s="23"/>
      <c r="S328" s="23"/>
      <c r="T328" s="23"/>
      <c r="U328" s="23"/>
      <c r="V328" s="23"/>
      <c r="W328" s="23"/>
      <c r="X328" s="23"/>
      <c r="Y328" s="23"/>
      <c r="Z328" s="23"/>
      <c r="AA328" s="24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92"/>
      <c r="AN328" s="421"/>
      <c r="AO328" s="292"/>
      <c r="AP328" s="292"/>
      <c r="AQ328" s="292"/>
      <c r="AR328" s="292"/>
      <c r="AS328" s="292"/>
      <c r="AT328" s="292"/>
      <c r="AU328" s="292"/>
      <c r="AV328" s="292"/>
      <c r="AW328" s="292"/>
      <c r="AX328" s="292"/>
      <c r="AY328" s="292"/>
      <c r="AZ328" s="421"/>
      <c r="BA328" s="292"/>
      <c r="BB328" s="292"/>
      <c r="BC328" s="292"/>
      <c r="BD328" s="292"/>
      <c r="BE328" s="292"/>
      <c r="BF328" s="292"/>
      <c r="BG328" s="292"/>
      <c r="BH328" s="292"/>
      <c r="BI328" s="292"/>
      <c r="BJ328" s="292"/>
      <c r="BK328" s="24"/>
      <c r="BL328" s="53"/>
      <c r="BM328" s="26"/>
      <c r="BN328" s="23"/>
      <c r="BO328" s="23"/>
      <c r="BP328" s="23"/>
      <c r="BQ328" s="23"/>
    </row>
    <row r="329" spans="1:69" ht="12.75" customHeight="1" x14ac:dyDescent="0.25">
      <c r="A329" s="23"/>
      <c r="B329" s="126"/>
      <c r="C329" s="23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52"/>
      <c r="P329" s="22"/>
      <c r="Q329" s="22"/>
      <c r="R329" s="23"/>
      <c r="S329" s="23"/>
      <c r="T329" s="23"/>
      <c r="U329" s="23"/>
      <c r="V329" s="23"/>
      <c r="W329" s="23"/>
      <c r="X329" s="23"/>
      <c r="Y329" s="23"/>
      <c r="Z329" s="23"/>
      <c r="AA329" s="24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92"/>
      <c r="AN329" s="421"/>
      <c r="AO329" s="292"/>
      <c r="AP329" s="292"/>
      <c r="AQ329" s="292"/>
      <c r="AR329" s="292"/>
      <c r="AS329" s="292"/>
      <c r="AT329" s="292"/>
      <c r="AU329" s="292"/>
      <c r="AV329" s="292"/>
      <c r="AW329" s="292"/>
      <c r="AX329" s="292"/>
      <c r="AY329" s="292"/>
      <c r="AZ329" s="421"/>
      <c r="BA329" s="292"/>
      <c r="BB329" s="292"/>
      <c r="BC329" s="292"/>
      <c r="BD329" s="292"/>
      <c r="BE329" s="292"/>
      <c r="BF329" s="292"/>
      <c r="BG329" s="292"/>
      <c r="BH329" s="292"/>
      <c r="BI329" s="292"/>
      <c r="BJ329" s="292"/>
      <c r="BK329" s="24"/>
      <c r="BL329" s="53"/>
      <c r="BM329" s="26"/>
      <c r="BN329" s="23"/>
      <c r="BO329" s="23"/>
      <c r="BP329" s="23"/>
      <c r="BQ329" s="23"/>
    </row>
    <row r="330" spans="1:69" ht="12.75" customHeight="1" x14ac:dyDescent="0.25">
      <c r="A330" s="23"/>
      <c r="B330" s="126"/>
      <c r="C330" s="23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52"/>
      <c r="P330" s="22"/>
      <c r="Q330" s="22"/>
      <c r="R330" s="23"/>
      <c r="S330" s="23"/>
      <c r="T330" s="23"/>
      <c r="U330" s="23"/>
      <c r="V330" s="23"/>
      <c r="W330" s="23"/>
      <c r="X330" s="23"/>
      <c r="Y330" s="23"/>
      <c r="Z330" s="23"/>
      <c r="AA330" s="24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92"/>
      <c r="AN330" s="421"/>
      <c r="AO330" s="292"/>
      <c r="AP330" s="292"/>
      <c r="AQ330" s="292"/>
      <c r="AR330" s="292"/>
      <c r="AS330" s="292"/>
      <c r="AT330" s="292"/>
      <c r="AU330" s="292"/>
      <c r="AV330" s="292"/>
      <c r="AW330" s="292"/>
      <c r="AX330" s="292"/>
      <c r="AY330" s="292"/>
      <c r="AZ330" s="421"/>
      <c r="BA330" s="292"/>
      <c r="BB330" s="292"/>
      <c r="BC330" s="292"/>
      <c r="BD330" s="292"/>
      <c r="BE330" s="292"/>
      <c r="BF330" s="292"/>
      <c r="BG330" s="292"/>
      <c r="BH330" s="292"/>
      <c r="BI330" s="292"/>
      <c r="BJ330" s="292"/>
      <c r="BK330" s="24"/>
      <c r="BL330" s="53"/>
      <c r="BM330" s="26"/>
      <c r="BN330" s="23"/>
      <c r="BO330" s="23"/>
      <c r="BP330" s="23"/>
      <c r="BQ330" s="23"/>
    </row>
    <row r="331" spans="1:69" ht="12.75" customHeight="1" x14ac:dyDescent="0.25">
      <c r="A331" s="23"/>
      <c r="B331" s="126"/>
      <c r="C331" s="23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52"/>
      <c r="P331" s="22"/>
      <c r="Q331" s="22"/>
      <c r="R331" s="23"/>
      <c r="S331" s="23"/>
      <c r="T331" s="23"/>
      <c r="U331" s="23"/>
      <c r="V331" s="23"/>
      <c r="W331" s="23"/>
      <c r="X331" s="23"/>
      <c r="Y331" s="23"/>
      <c r="Z331" s="23"/>
      <c r="AA331" s="24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92"/>
      <c r="AN331" s="421"/>
      <c r="AO331" s="292"/>
      <c r="AP331" s="292"/>
      <c r="AQ331" s="292"/>
      <c r="AR331" s="292"/>
      <c r="AS331" s="292"/>
      <c r="AT331" s="292"/>
      <c r="AU331" s="292"/>
      <c r="AV331" s="292"/>
      <c r="AW331" s="292"/>
      <c r="AX331" s="292"/>
      <c r="AY331" s="292"/>
      <c r="AZ331" s="421"/>
      <c r="BA331" s="292"/>
      <c r="BB331" s="292"/>
      <c r="BC331" s="292"/>
      <c r="BD331" s="292"/>
      <c r="BE331" s="292"/>
      <c r="BF331" s="292"/>
      <c r="BG331" s="292"/>
      <c r="BH331" s="292"/>
      <c r="BI331" s="292"/>
      <c r="BJ331" s="292"/>
      <c r="BK331" s="24"/>
      <c r="BL331" s="53"/>
      <c r="BM331" s="26"/>
      <c r="BN331" s="23"/>
      <c r="BO331" s="23"/>
      <c r="BP331" s="23"/>
      <c r="BQ331" s="23"/>
    </row>
    <row r="332" spans="1:69" ht="12.75" customHeight="1" x14ac:dyDescent="0.25">
      <c r="A332" s="23"/>
      <c r="B332" s="126"/>
      <c r="C332" s="23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52"/>
      <c r="P332" s="22"/>
      <c r="Q332" s="22"/>
      <c r="R332" s="23"/>
      <c r="S332" s="23"/>
      <c r="T332" s="23"/>
      <c r="U332" s="23"/>
      <c r="V332" s="23"/>
      <c r="W332" s="23"/>
      <c r="X332" s="23"/>
      <c r="Y332" s="23"/>
      <c r="Z332" s="23"/>
      <c r="AA332" s="24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92"/>
      <c r="AN332" s="421"/>
      <c r="AO332" s="292"/>
      <c r="AP332" s="292"/>
      <c r="AQ332" s="292"/>
      <c r="AR332" s="292"/>
      <c r="AS332" s="292"/>
      <c r="AT332" s="292"/>
      <c r="AU332" s="292"/>
      <c r="AV332" s="292"/>
      <c r="AW332" s="292"/>
      <c r="AX332" s="292"/>
      <c r="AY332" s="292"/>
      <c r="AZ332" s="421"/>
      <c r="BA332" s="292"/>
      <c r="BB332" s="292"/>
      <c r="BC332" s="292"/>
      <c r="BD332" s="292"/>
      <c r="BE332" s="292"/>
      <c r="BF332" s="292"/>
      <c r="BG332" s="292"/>
      <c r="BH332" s="292"/>
      <c r="BI332" s="292"/>
      <c r="BJ332" s="292"/>
      <c r="BK332" s="24"/>
      <c r="BL332" s="53"/>
      <c r="BM332" s="26"/>
      <c r="BN332" s="23"/>
      <c r="BO332" s="23"/>
      <c r="BP332" s="23"/>
      <c r="BQ332" s="23"/>
    </row>
    <row r="333" spans="1:69" ht="12.75" customHeight="1" x14ac:dyDescent="0.25">
      <c r="A333" s="23"/>
      <c r="B333" s="126"/>
      <c r="C333" s="23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52"/>
      <c r="P333" s="22"/>
      <c r="Q333" s="22"/>
      <c r="R333" s="23"/>
      <c r="S333" s="23"/>
      <c r="T333" s="23"/>
      <c r="U333" s="23"/>
      <c r="V333" s="23"/>
      <c r="W333" s="23"/>
      <c r="X333" s="23"/>
      <c r="Y333" s="23"/>
      <c r="Z333" s="23"/>
      <c r="AA333" s="24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92"/>
      <c r="AN333" s="421"/>
      <c r="AO333" s="292"/>
      <c r="AP333" s="292"/>
      <c r="AQ333" s="292"/>
      <c r="AR333" s="292"/>
      <c r="AS333" s="292"/>
      <c r="AT333" s="292"/>
      <c r="AU333" s="292"/>
      <c r="AV333" s="292"/>
      <c r="AW333" s="292"/>
      <c r="AX333" s="292"/>
      <c r="AY333" s="292"/>
      <c r="AZ333" s="421"/>
      <c r="BA333" s="292"/>
      <c r="BB333" s="292"/>
      <c r="BC333" s="292"/>
      <c r="BD333" s="292"/>
      <c r="BE333" s="292"/>
      <c r="BF333" s="292"/>
      <c r="BG333" s="292"/>
      <c r="BH333" s="292"/>
      <c r="BI333" s="292"/>
      <c r="BJ333" s="292"/>
      <c r="BK333" s="24"/>
      <c r="BL333" s="53"/>
      <c r="BM333" s="26"/>
      <c r="BN333" s="23"/>
      <c r="BO333" s="23"/>
      <c r="BP333" s="23"/>
      <c r="BQ333" s="23"/>
    </row>
    <row r="334" spans="1:69" ht="12.75" customHeight="1" x14ac:dyDescent="0.25">
      <c r="A334" s="23"/>
      <c r="B334" s="126"/>
      <c r="C334" s="23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52"/>
      <c r="P334" s="22"/>
      <c r="Q334" s="22"/>
      <c r="R334" s="23"/>
      <c r="S334" s="23"/>
      <c r="T334" s="23"/>
      <c r="U334" s="23"/>
      <c r="V334" s="23"/>
      <c r="W334" s="23"/>
      <c r="X334" s="23"/>
      <c r="Y334" s="23"/>
      <c r="Z334" s="23"/>
      <c r="AA334" s="24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92"/>
      <c r="AN334" s="421"/>
      <c r="AO334" s="292"/>
      <c r="AP334" s="292"/>
      <c r="AQ334" s="292"/>
      <c r="AR334" s="292"/>
      <c r="AS334" s="292"/>
      <c r="AT334" s="292"/>
      <c r="AU334" s="292"/>
      <c r="AV334" s="292"/>
      <c r="AW334" s="292"/>
      <c r="AX334" s="292"/>
      <c r="AY334" s="292"/>
      <c r="AZ334" s="421"/>
      <c r="BA334" s="292"/>
      <c r="BB334" s="292"/>
      <c r="BC334" s="292"/>
      <c r="BD334" s="292"/>
      <c r="BE334" s="292"/>
      <c r="BF334" s="292"/>
      <c r="BG334" s="292"/>
      <c r="BH334" s="292"/>
      <c r="BI334" s="292"/>
      <c r="BJ334" s="292"/>
      <c r="BK334" s="24"/>
      <c r="BL334" s="53"/>
      <c r="BM334" s="26"/>
      <c r="BN334" s="23"/>
      <c r="BO334" s="23"/>
      <c r="BP334" s="23"/>
      <c r="BQ334" s="23"/>
    </row>
    <row r="335" spans="1:69" ht="12.75" customHeight="1" x14ac:dyDescent="0.25">
      <c r="A335" s="23"/>
      <c r="B335" s="126"/>
      <c r="C335" s="23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52"/>
      <c r="P335" s="22"/>
      <c r="Q335" s="22"/>
      <c r="R335" s="23"/>
      <c r="S335" s="23"/>
      <c r="T335" s="23"/>
      <c r="U335" s="23"/>
      <c r="V335" s="23"/>
      <c r="W335" s="23"/>
      <c r="X335" s="23"/>
      <c r="Y335" s="23"/>
      <c r="Z335" s="23"/>
      <c r="AA335" s="24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92"/>
      <c r="AN335" s="421"/>
      <c r="AO335" s="292"/>
      <c r="AP335" s="292"/>
      <c r="AQ335" s="292"/>
      <c r="AR335" s="292"/>
      <c r="AS335" s="292"/>
      <c r="AT335" s="292"/>
      <c r="AU335" s="292"/>
      <c r="AV335" s="292"/>
      <c r="AW335" s="292"/>
      <c r="AX335" s="292"/>
      <c r="AY335" s="292"/>
      <c r="AZ335" s="421"/>
      <c r="BA335" s="292"/>
      <c r="BB335" s="292"/>
      <c r="BC335" s="292"/>
      <c r="BD335" s="292"/>
      <c r="BE335" s="292"/>
      <c r="BF335" s="292"/>
      <c r="BG335" s="292"/>
      <c r="BH335" s="292"/>
      <c r="BI335" s="292"/>
      <c r="BJ335" s="292"/>
      <c r="BK335" s="24"/>
      <c r="BL335" s="53"/>
      <c r="BM335" s="26"/>
      <c r="BN335" s="23"/>
      <c r="BO335" s="23"/>
      <c r="BP335" s="23"/>
      <c r="BQ335" s="23"/>
    </row>
    <row r="336" spans="1:69" ht="12.75" customHeight="1" x14ac:dyDescent="0.25">
      <c r="A336" s="23"/>
      <c r="B336" s="126"/>
      <c r="C336" s="23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52"/>
      <c r="P336" s="22"/>
      <c r="Q336" s="22"/>
      <c r="R336" s="23"/>
      <c r="S336" s="23"/>
      <c r="T336" s="23"/>
      <c r="U336" s="23"/>
      <c r="V336" s="23"/>
      <c r="W336" s="23"/>
      <c r="X336" s="23"/>
      <c r="Y336" s="23"/>
      <c r="Z336" s="23"/>
      <c r="AA336" s="24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92"/>
      <c r="AN336" s="421"/>
      <c r="AO336" s="292"/>
      <c r="AP336" s="292"/>
      <c r="AQ336" s="292"/>
      <c r="AR336" s="292"/>
      <c r="AS336" s="292"/>
      <c r="AT336" s="292"/>
      <c r="AU336" s="292"/>
      <c r="AV336" s="292"/>
      <c r="AW336" s="292"/>
      <c r="AX336" s="292"/>
      <c r="AY336" s="292"/>
      <c r="AZ336" s="421"/>
      <c r="BA336" s="292"/>
      <c r="BB336" s="292"/>
      <c r="BC336" s="292"/>
      <c r="BD336" s="292"/>
      <c r="BE336" s="292"/>
      <c r="BF336" s="292"/>
      <c r="BG336" s="292"/>
      <c r="BH336" s="292"/>
      <c r="BI336" s="292"/>
      <c r="BJ336" s="292"/>
      <c r="BK336" s="24"/>
      <c r="BL336" s="53"/>
      <c r="BM336" s="26"/>
      <c r="BN336" s="23"/>
      <c r="BO336" s="23"/>
      <c r="BP336" s="23"/>
      <c r="BQ336" s="23"/>
    </row>
    <row r="337" spans="1:69" ht="12.75" customHeight="1" x14ac:dyDescent="0.25">
      <c r="A337" s="23"/>
      <c r="B337" s="126"/>
      <c r="C337" s="23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52"/>
      <c r="P337" s="22"/>
      <c r="Q337" s="22"/>
      <c r="R337" s="23"/>
      <c r="S337" s="23"/>
      <c r="T337" s="23"/>
      <c r="U337" s="23"/>
      <c r="V337" s="23"/>
      <c r="W337" s="23"/>
      <c r="X337" s="23"/>
      <c r="Y337" s="23"/>
      <c r="Z337" s="23"/>
      <c r="AA337" s="24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92"/>
      <c r="AN337" s="421"/>
      <c r="AO337" s="292"/>
      <c r="AP337" s="292"/>
      <c r="AQ337" s="292"/>
      <c r="AR337" s="292"/>
      <c r="AS337" s="292"/>
      <c r="AT337" s="292"/>
      <c r="AU337" s="292"/>
      <c r="AV337" s="292"/>
      <c r="AW337" s="292"/>
      <c r="AX337" s="292"/>
      <c r="AY337" s="292"/>
      <c r="AZ337" s="421"/>
      <c r="BA337" s="292"/>
      <c r="BB337" s="292"/>
      <c r="BC337" s="292"/>
      <c r="BD337" s="292"/>
      <c r="BE337" s="292"/>
      <c r="BF337" s="292"/>
      <c r="BG337" s="292"/>
      <c r="BH337" s="292"/>
      <c r="BI337" s="292"/>
      <c r="BJ337" s="292"/>
      <c r="BK337" s="24"/>
      <c r="BL337" s="53"/>
      <c r="BM337" s="26"/>
      <c r="BN337" s="23"/>
      <c r="BO337" s="23"/>
      <c r="BP337" s="23"/>
      <c r="BQ337" s="23"/>
    </row>
    <row r="338" spans="1:69" ht="12.75" customHeight="1" x14ac:dyDescent="0.25">
      <c r="A338" s="23"/>
      <c r="B338" s="126"/>
      <c r="C338" s="23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52"/>
      <c r="P338" s="22"/>
      <c r="Q338" s="22"/>
      <c r="R338" s="23"/>
      <c r="S338" s="23"/>
      <c r="T338" s="23"/>
      <c r="U338" s="23"/>
      <c r="V338" s="23"/>
      <c r="W338" s="23"/>
      <c r="X338" s="23"/>
      <c r="Y338" s="23"/>
      <c r="Z338" s="23"/>
      <c r="AA338" s="24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92"/>
      <c r="AN338" s="421"/>
      <c r="AO338" s="292"/>
      <c r="AP338" s="292"/>
      <c r="AQ338" s="292"/>
      <c r="AR338" s="292"/>
      <c r="AS338" s="292"/>
      <c r="AT338" s="292"/>
      <c r="AU338" s="292"/>
      <c r="AV338" s="292"/>
      <c r="AW338" s="292"/>
      <c r="AX338" s="292"/>
      <c r="AY338" s="292"/>
      <c r="AZ338" s="421"/>
      <c r="BA338" s="292"/>
      <c r="BB338" s="292"/>
      <c r="BC338" s="292"/>
      <c r="BD338" s="292"/>
      <c r="BE338" s="292"/>
      <c r="BF338" s="292"/>
      <c r="BG338" s="292"/>
      <c r="BH338" s="292"/>
      <c r="BI338" s="292"/>
      <c r="BJ338" s="292"/>
      <c r="BK338" s="24"/>
      <c r="BL338" s="53"/>
      <c r="BM338" s="26"/>
      <c r="BN338" s="23"/>
      <c r="BO338" s="23"/>
      <c r="BP338" s="23"/>
      <c r="BQ338" s="23"/>
    </row>
    <row r="339" spans="1:69" ht="12.75" customHeight="1" x14ac:dyDescent="0.25">
      <c r="A339" s="23"/>
      <c r="B339" s="126"/>
      <c r="C339" s="23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52"/>
      <c r="P339" s="22"/>
      <c r="Q339" s="22"/>
      <c r="R339" s="23"/>
      <c r="S339" s="23"/>
      <c r="T339" s="23"/>
      <c r="U339" s="23"/>
      <c r="V339" s="23"/>
      <c r="W339" s="23"/>
      <c r="X339" s="23"/>
      <c r="Y339" s="23"/>
      <c r="Z339" s="23"/>
      <c r="AA339" s="24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92"/>
      <c r="AN339" s="421"/>
      <c r="AO339" s="292"/>
      <c r="AP339" s="292"/>
      <c r="AQ339" s="292"/>
      <c r="AR339" s="292"/>
      <c r="AS339" s="292"/>
      <c r="AT339" s="292"/>
      <c r="AU339" s="292"/>
      <c r="AV339" s="292"/>
      <c r="AW339" s="292"/>
      <c r="AX339" s="292"/>
      <c r="AY339" s="292"/>
      <c r="AZ339" s="421"/>
      <c r="BA339" s="292"/>
      <c r="BB339" s="292"/>
      <c r="BC339" s="292"/>
      <c r="BD339" s="292"/>
      <c r="BE339" s="292"/>
      <c r="BF339" s="292"/>
      <c r="BG339" s="292"/>
      <c r="BH339" s="292"/>
      <c r="BI339" s="292"/>
      <c r="BJ339" s="292"/>
      <c r="BK339" s="24"/>
      <c r="BL339" s="53"/>
      <c r="BM339" s="26"/>
      <c r="BN339" s="23"/>
      <c r="BO339" s="23"/>
      <c r="BP339" s="23"/>
      <c r="BQ339" s="23"/>
    </row>
    <row r="340" spans="1:69" ht="12.75" customHeight="1" x14ac:dyDescent="0.25">
      <c r="A340" s="23"/>
      <c r="B340" s="126"/>
      <c r="C340" s="23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52"/>
      <c r="P340" s="22"/>
      <c r="Q340" s="22"/>
      <c r="R340" s="23"/>
      <c r="S340" s="23"/>
      <c r="T340" s="23"/>
      <c r="U340" s="23"/>
      <c r="V340" s="23"/>
      <c r="W340" s="23"/>
      <c r="X340" s="23"/>
      <c r="Y340" s="23"/>
      <c r="Z340" s="23"/>
      <c r="AA340" s="24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92"/>
      <c r="AN340" s="421"/>
      <c r="AO340" s="292"/>
      <c r="AP340" s="292"/>
      <c r="AQ340" s="292"/>
      <c r="AR340" s="292"/>
      <c r="AS340" s="292"/>
      <c r="AT340" s="292"/>
      <c r="AU340" s="292"/>
      <c r="AV340" s="292"/>
      <c r="AW340" s="292"/>
      <c r="AX340" s="292"/>
      <c r="AY340" s="292"/>
      <c r="AZ340" s="421"/>
      <c r="BA340" s="292"/>
      <c r="BB340" s="292"/>
      <c r="BC340" s="292"/>
      <c r="BD340" s="292"/>
      <c r="BE340" s="292"/>
      <c r="BF340" s="292"/>
      <c r="BG340" s="292"/>
      <c r="BH340" s="292"/>
      <c r="BI340" s="292"/>
      <c r="BJ340" s="292"/>
      <c r="BK340" s="24"/>
      <c r="BL340" s="53"/>
      <c r="BM340" s="26"/>
      <c r="BN340" s="23"/>
      <c r="BO340" s="23"/>
      <c r="BP340" s="23"/>
      <c r="BQ340" s="23"/>
    </row>
    <row r="341" spans="1:69" ht="12.75" customHeight="1" x14ac:dyDescent="0.25">
      <c r="A341" s="23"/>
      <c r="B341" s="126"/>
      <c r="C341" s="23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52"/>
      <c r="P341" s="22"/>
      <c r="Q341" s="22"/>
      <c r="R341" s="23"/>
      <c r="S341" s="23"/>
      <c r="T341" s="23"/>
      <c r="U341" s="23"/>
      <c r="V341" s="23"/>
      <c r="W341" s="23"/>
      <c r="X341" s="23"/>
      <c r="Y341" s="23"/>
      <c r="Z341" s="23"/>
      <c r="AA341" s="24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92"/>
      <c r="AN341" s="421"/>
      <c r="AO341" s="292"/>
      <c r="AP341" s="292"/>
      <c r="AQ341" s="292"/>
      <c r="AR341" s="292"/>
      <c r="AS341" s="292"/>
      <c r="AT341" s="292"/>
      <c r="AU341" s="292"/>
      <c r="AV341" s="292"/>
      <c r="AW341" s="292"/>
      <c r="AX341" s="292"/>
      <c r="AY341" s="292"/>
      <c r="AZ341" s="421"/>
      <c r="BA341" s="292"/>
      <c r="BB341" s="292"/>
      <c r="BC341" s="292"/>
      <c r="BD341" s="292"/>
      <c r="BE341" s="292"/>
      <c r="BF341" s="292"/>
      <c r="BG341" s="292"/>
      <c r="BH341" s="292"/>
      <c r="BI341" s="292"/>
      <c r="BJ341" s="292"/>
      <c r="BK341" s="24"/>
      <c r="BL341" s="53"/>
      <c r="BM341" s="26"/>
      <c r="BN341" s="23"/>
      <c r="BO341" s="23"/>
      <c r="BP341" s="23"/>
      <c r="BQ341" s="23"/>
    </row>
    <row r="342" spans="1:69" ht="12.75" customHeight="1" x14ac:dyDescent="0.25">
      <c r="A342" s="23"/>
      <c r="B342" s="126"/>
      <c r="C342" s="23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52"/>
      <c r="P342" s="22"/>
      <c r="Q342" s="22"/>
      <c r="R342" s="23"/>
      <c r="S342" s="23"/>
      <c r="T342" s="23"/>
      <c r="U342" s="23"/>
      <c r="V342" s="23"/>
      <c r="W342" s="23"/>
      <c r="X342" s="23"/>
      <c r="Y342" s="23"/>
      <c r="Z342" s="23"/>
      <c r="AA342" s="24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92"/>
      <c r="AN342" s="421"/>
      <c r="AO342" s="292"/>
      <c r="AP342" s="292"/>
      <c r="AQ342" s="292"/>
      <c r="AR342" s="292"/>
      <c r="AS342" s="292"/>
      <c r="AT342" s="292"/>
      <c r="AU342" s="292"/>
      <c r="AV342" s="292"/>
      <c r="AW342" s="292"/>
      <c r="AX342" s="292"/>
      <c r="AY342" s="292"/>
      <c r="AZ342" s="421"/>
      <c r="BA342" s="292"/>
      <c r="BB342" s="292"/>
      <c r="BC342" s="292"/>
      <c r="BD342" s="292"/>
      <c r="BE342" s="292"/>
      <c r="BF342" s="292"/>
      <c r="BG342" s="292"/>
      <c r="BH342" s="292"/>
      <c r="BI342" s="292"/>
      <c r="BJ342" s="292"/>
      <c r="BK342" s="24"/>
      <c r="BL342" s="53"/>
      <c r="BM342" s="26"/>
      <c r="BN342" s="23"/>
      <c r="BO342" s="23"/>
      <c r="BP342" s="23"/>
      <c r="BQ342" s="23"/>
    </row>
    <row r="343" spans="1:69" ht="12.75" customHeight="1" x14ac:dyDescent="0.25">
      <c r="A343" s="23"/>
      <c r="B343" s="126"/>
      <c r="C343" s="23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52"/>
      <c r="P343" s="22"/>
      <c r="Q343" s="22"/>
      <c r="R343" s="23"/>
      <c r="S343" s="23"/>
      <c r="T343" s="23"/>
      <c r="U343" s="23"/>
      <c r="V343" s="23"/>
      <c r="W343" s="23"/>
      <c r="X343" s="23"/>
      <c r="Y343" s="23"/>
      <c r="Z343" s="23"/>
      <c r="AA343" s="24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92"/>
      <c r="AN343" s="421"/>
      <c r="AO343" s="292"/>
      <c r="AP343" s="292"/>
      <c r="AQ343" s="292"/>
      <c r="AR343" s="292"/>
      <c r="AS343" s="292"/>
      <c r="AT343" s="292"/>
      <c r="AU343" s="292"/>
      <c r="AV343" s="292"/>
      <c r="AW343" s="292"/>
      <c r="AX343" s="292"/>
      <c r="AY343" s="292"/>
      <c r="AZ343" s="421"/>
      <c r="BA343" s="292"/>
      <c r="BB343" s="292"/>
      <c r="BC343" s="292"/>
      <c r="BD343" s="292"/>
      <c r="BE343" s="292"/>
      <c r="BF343" s="292"/>
      <c r="BG343" s="292"/>
      <c r="BH343" s="292"/>
      <c r="BI343" s="292"/>
      <c r="BJ343" s="292"/>
      <c r="BK343" s="24"/>
      <c r="BL343" s="53"/>
      <c r="BM343" s="26"/>
      <c r="BN343" s="23"/>
      <c r="BO343" s="23"/>
      <c r="BP343" s="23"/>
      <c r="BQ343" s="23"/>
    </row>
    <row r="344" spans="1:69" ht="12.75" customHeight="1" x14ac:dyDescent="0.25">
      <c r="A344" s="23"/>
      <c r="B344" s="126"/>
      <c r="C344" s="23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52"/>
      <c r="P344" s="22"/>
      <c r="Q344" s="22"/>
      <c r="R344" s="23"/>
      <c r="S344" s="23"/>
      <c r="T344" s="23"/>
      <c r="U344" s="23"/>
      <c r="V344" s="23"/>
      <c r="W344" s="23"/>
      <c r="X344" s="23"/>
      <c r="Y344" s="23"/>
      <c r="Z344" s="23"/>
      <c r="AA344" s="24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92"/>
      <c r="AN344" s="421"/>
      <c r="AO344" s="292"/>
      <c r="AP344" s="292"/>
      <c r="AQ344" s="292"/>
      <c r="AR344" s="292"/>
      <c r="AS344" s="292"/>
      <c r="AT344" s="292"/>
      <c r="AU344" s="292"/>
      <c r="AV344" s="292"/>
      <c r="AW344" s="292"/>
      <c r="AX344" s="292"/>
      <c r="AY344" s="292"/>
      <c r="AZ344" s="421"/>
      <c r="BA344" s="292"/>
      <c r="BB344" s="292"/>
      <c r="BC344" s="292"/>
      <c r="BD344" s="292"/>
      <c r="BE344" s="292"/>
      <c r="BF344" s="292"/>
      <c r="BG344" s="292"/>
      <c r="BH344" s="292"/>
      <c r="BI344" s="292"/>
      <c r="BJ344" s="292"/>
      <c r="BK344" s="24"/>
      <c r="BL344" s="53"/>
      <c r="BM344" s="26"/>
      <c r="BN344" s="23"/>
      <c r="BO344" s="23"/>
      <c r="BP344" s="23"/>
      <c r="BQ344" s="23"/>
    </row>
    <row r="345" spans="1:69" ht="12.75" customHeight="1" x14ac:dyDescent="0.25">
      <c r="A345" s="23"/>
      <c r="B345" s="126"/>
      <c r="C345" s="23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52"/>
      <c r="P345" s="22"/>
      <c r="Q345" s="22"/>
      <c r="R345" s="23"/>
      <c r="S345" s="23"/>
      <c r="T345" s="23"/>
      <c r="U345" s="23"/>
      <c r="V345" s="23"/>
      <c r="W345" s="23"/>
      <c r="X345" s="23"/>
      <c r="Y345" s="23"/>
      <c r="Z345" s="23"/>
      <c r="AA345" s="24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92"/>
      <c r="AN345" s="421"/>
      <c r="AO345" s="292"/>
      <c r="AP345" s="292"/>
      <c r="AQ345" s="292"/>
      <c r="AR345" s="292"/>
      <c r="AS345" s="292"/>
      <c r="AT345" s="292"/>
      <c r="AU345" s="292"/>
      <c r="AV345" s="292"/>
      <c r="AW345" s="292"/>
      <c r="AX345" s="292"/>
      <c r="AY345" s="292"/>
      <c r="AZ345" s="421"/>
      <c r="BA345" s="292"/>
      <c r="BB345" s="292"/>
      <c r="BC345" s="292"/>
      <c r="BD345" s="292"/>
      <c r="BE345" s="292"/>
      <c r="BF345" s="292"/>
      <c r="BG345" s="292"/>
      <c r="BH345" s="292"/>
      <c r="BI345" s="292"/>
      <c r="BJ345" s="292"/>
      <c r="BK345" s="24"/>
      <c r="BL345" s="53"/>
      <c r="BM345" s="26"/>
      <c r="BN345" s="23"/>
      <c r="BO345" s="23"/>
      <c r="BP345" s="23"/>
      <c r="BQ345" s="23"/>
    </row>
    <row r="346" spans="1:69" ht="12.75" customHeight="1" x14ac:dyDescent="0.25">
      <c r="A346" s="23"/>
      <c r="B346" s="126"/>
      <c r="C346" s="23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52"/>
      <c r="P346" s="22"/>
      <c r="Q346" s="22"/>
      <c r="R346" s="23"/>
      <c r="S346" s="23"/>
      <c r="T346" s="23"/>
      <c r="U346" s="23"/>
      <c r="V346" s="23"/>
      <c r="W346" s="23"/>
      <c r="X346" s="23"/>
      <c r="Y346" s="23"/>
      <c r="Z346" s="23"/>
      <c r="AA346" s="24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92"/>
      <c r="AN346" s="421"/>
      <c r="AO346" s="292"/>
      <c r="AP346" s="292"/>
      <c r="AQ346" s="292"/>
      <c r="AR346" s="292"/>
      <c r="AS346" s="292"/>
      <c r="AT346" s="292"/>
      <c r="AU346" s="292"/>
      <c r="AV346" s="292"/>
      <c r="AW346" s="292"/>
      <c r="AX346" s="292"/>
      <c r="AY346" s="292"/>
      <c r="AZ346" s="421"/>
      <c r="BA346" s="292"/>
      <c r="BB346" s="292"/>
      <c r="BC346" s="292"/>
      <c r="BD346" s="292"/>
      <c r="BE346" s="292"/>
      <c r="BF346" s="292"/>
      <c r="BG346" s="292"/>
      <c r="BH346" s="292"/>
      <c r="BI346" s="292"/>
      <c r="BJ346" s="292"/>
      <c r="BK346" s="24"/>
      <c r="BL346" s="53"/>
      <c r="BM346" s="26"/>
      <c r="BN346" s="23"/>
      <c r="BO346" s="23"/>
      <c r="BP346" s="23"/>
      <c r="BQ346" s="23"/>
    </row>
    <row r="347" spans="1:69" ht="12.75" customHeight="1" x14ac:dyDescent="0.25">
      <c r="A347" s="23"/>
      <c r="B347" s="126"/>
      <c r="C347" s="23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52"/>
      <c r="P347" s="22"/>
      <c r="Q347" s="22"/>
      <c r="R347" s="23"/>
      <c r="S347" s="23"/>
      <c r="T347" s="23"/>
      <c r="U347" s="23"/>
      <c r="V347" s="23"/>
      <c r="W347" s="23"/>
      <c r="X347" s="23"/>
      <c r="Y347" s="23"/>
      <c r="Z347" s="23"/>
      <c r="AA347" s="24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92"/>
      <c r="AN347" s="421"/>
      <c r="AO347" s="292"/>
      <c r="AP347" s="292"/>
      <c r="AQ347" s="292"/>
      <c r="AR347" s="292"/>
      <c r="AS347" s="292"/>
      <c r="AT347" s="292"/>
      <c r="AU347" s="292"/>
      <c r="AV347" s="292"/>
      <c r="AW347" s="292"/>
      <c r="AX347" s="292"/>
      <c r="AY347" s="292"/>
      <c r="AZ347" s="421"/>
      <c r="BA347" s="292"/>
      <c r="BB347" s="292"/>
      <c r="BC347" s="292"/>
      <c r="BD347" s="292"/>
      <c r="BE347" s="292"/>
      <c r="BF347" s="292"/>
      <c r="BG347" s="292"/>
      <c r="BH347" s="292"/>
      <c r="BI347" s="292"/>
      <c r="BJ347" s="292"/>
      <c r="BK347" s="24"/>
      <c r="BL347" s="53"/>
      <c r="BM347" s="26"/>
      <c r="BN347" s="23"/>
      <c r="BO347" s="23"/>
      <c r="BP347" s="23"/>
      <c r="BQ347" s="23"/>
    </row>
    <row r="348" spans="1:69" ht="12.75" customHeight="1" x14ac:dyDescent="0.25">
      <c r="A348" s="23"/>
      <c r="B348" s="126"/>
      <c r="C348" s="23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52"/>
      <c r="P348" s="22"/>
      <c r="Q348" s="22"/>
      <c r="R348" s="23"/>
      <c r="S348" s="23"/>
      <c r="T348" s="23"/>
      <c r="U348" s="23"/>
      <c r="V348" s="23"/>
      <c r="W348" s="23"/>
      <c r="X348" s="23"/>
      <c r="Y348" s="23"/>
      <c r="Z348" s="23"/>
      <c r="AA348" s="24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92"/>
      <c r="AN348" s="421"/>
      <c r="AO348" s="292"/>
      <c r="AP348" s="292"/>
      <c r="AQ348" s="292"/>
      <c r="AR348" s="292"/>
      <c r="AS348" s="292"/>
      <c r="AT348" s="292"/>
      <c r="AU348" s="292"/>
      <c r="AV348" s="292"/>
      <c r="AW348" s="292"/>
      <c r="AX348" s="292"/>
      <c r="AY348" s="292"/>
      <c r="AZ348" s="421"/>
      <c r="BA348" s="292"/>
      <c r="BB348" s="292"/>
      <c r="BC348" s="292"/>
      <c r="BD348" s="292"/>
      <c r="BE348" s="292"/>
      <c r="BF348" s="292"/>
      <c r="BG348" s="292"/>
      <c r="BH348" s="292"/>
      <c r="BI348" s="292"/>
      <c r="BJ348" s="292"/>
      <c r="BK348" s="24"/>
      <c r="BL348" s="53"/>
      <c r="BM348" s="26"/>
      <c r="BN348" s="23"/>
      <c r="BO348" s="23"/>
      <c r="BP348" s="23"/>
      <c r="BQ348" s="23"/>
    </row>
    <row r="349" spans="1:69" ht="12.75" customHeight="1" x14ac:dyDescent="0.25">
      <c r="A349" s="23"/>
      <c r="B349" s="126"/>
      <c r="C349" s="23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52"/>
      <c r="P349" s="22"/>
      <c r="Q349" s="22"/>
      <c r="R349" s="23"/>
      <c r="S349" s="23"/>
      <c r="T349" s="23"/>
      <c r="U349" s="23"/>
      <c r="V349" s="23"/>
      <c r="W349" s="23"/>
      <c r="X349" s="23"/>
      <c r="Y349" s="23"/>
      <c r="Z349" s="23"/>
      <c r="AA349" s="24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92"/>
      <c r="AN349" s="421"/>
      <c r="AO349" s="292"/>
      <c r="AP349" s="292"/>
      <c r="AQ349" s="292"/>
      <c r="AR349" s="292"/>
      <c r="AS349" s="292"/>
      <c r="AT349" s="292"/>
      <c r="AU349" s="292"/>
      <c r="AV349" s="292"/>
      <c r="AW349" s="292"/>
      <c r="AX349" s="292"/>
      <c r="AY349" s="292"/>
      <c r="AZ349" s="421"/>
      <c r="BA349" s="292"/>
      <c r="BB349" s="292"/>
      <c r="BC349" s="292"/>
      <c r="BD349" s="292"/>
      <c r="BE349" s="292"/>
      <c r="BF349" s="292"/>
      <c r="BG349" s="292"/>
      <c r="BH349" s="292"/>
      <c r="BI349" s="292"/>
      <c r="BJ349" s="292"/>
      <c r="BK349" s="24"/>
      <c r="BL349" s="53"/>
      <c r="BM349" s="26"/>
      <c r="BN349" s="23"/>
      <c r="BO349" s="23"/>
      <c r="BP349" s="23"/>
      <c r="BQ349" s="23"/>
    </row>
    <row r="350" spans="1:69" ht="12.75" customHeight="1" x14ac:dyDescent="0.25">
      <c r="A350" s="23"/>
      <c r="B350" s="126"/>
      <c r="C350" s="23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52"/>
      <c r="P350" s="22"/>
      <c r="Q350" s="22"/>
      <c r="R350" s="23"/>
      <c r="S350" s="23"/>
      <c r="T350" s="23"/>
      <c r="U350" s="23"/>
      <c r="V350" s="23"/>
      <c r="W350" s="23"/>
      <c r="X350" s="23"/>
      <c r="Y350" s="23"/>
      <c r="Z350" s="23"/>
      <c r="AA350" s="24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92"/>
      <c r="AN350" s="421"/>
      <c r="AO350" s="292"/>
      <c r="AP350" s="292"/>
      <c r="AQ350" s="292"/>
      <c r="AR350" s="292"/>
      <c r="AS350" s="292"/>
      <c r="AT350" s="292"/>
      <c r="AU350" s="292"/>
      <c r="AV350" s="292"/>
      <c r="AW350" s="292"/>
      <c r="AX350" s="292"/>
      <c r="AY350" s="292"/>
      <c r="AZ350" s="421"/>
      <c r="BA350" s="292"/>
      <c r="BB350" s="292"/>
      <c r="BC350" s="292"/>
      <c r="BD350" s="292"/>
      <c r="BE350" s="292"/>
      <c r="BF350" s="292"/>
      <c r="BG350" s="292"/>
      <c r="BH350" s="292"/>
      <c r="BI350" s="292"/>
      <c r="BJ350" s="292"/>
      <c r="BK350" s="24"/>
      <c r="BL350" s="53"/>
      <c r="BM350" s="26"/>
      <c r="BN350" s="23"/>
      <c r="BO350" s="23"/>
      <c r="BP350" s="23"/>
      <c r="BQ350" s="23"/>
    </row>
    <row r="351" spans="1:69" ht="12.75" customHeight="1" x14ac:dyDescent="0.25">
      <c r="A351" s="23"/>
      <c r="B351" s="126"/>
      <c r="C351" s="23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52"/>
      <c r="P351" s="22"/>
      <c r="Q351" s="22"/>
      <c r="R351" s="23"/>
      <c r="S351" s="23"/>
      <c r="T351" s="23"/>
      <c r="U351" s="23"/>
      <c r="V351" s="23"/>
      <c r="W351" s="23"/>
      <c r="X351" s="23"/>
      <c r="Y351" s="23"/>
      <c r="Z351" s="23"/>
      <c r="AA351" s="24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92"/>
      <c r="AN351" s="421"/>
      <c r="AO351" s="292"/>
      <c r="AP351" s="292"/>
      <c r="AQ351" s="292"/>
      <c r="AR351" s="292"/>
      <c r="AS351" s="292"/>
      <c r="AT351" s="292"/>
      <c r="AU351" s="292"/>
      <c r="AV351" s="292"/>
      <c r="AW351" s="292"/>
      <c r="AX351" s="292"/>
      <c r="AY351" s="292"/>
      <c r="AZ351" s="421"/>
      <c r="BA351" s="292"/>
      <c r="BB351" s="292"/>
      <c r="BC351" s="292"/>
      <c r="BD351" s="292"/>
      <c r="BE351" s="292"/>
      <c r="BF351" s="292"/>
      <c r="BG351" s="292"/>
      <c r="BH351" s="292"/>
      <c r="BI351" s="292"/>
      <c r="BJ351" s="292"/>
      <c r="BK351" s="24"/>
      <c r="BL351" s="53"/>
      <c r="BM351" s="26"/>
      <c r="BN351" s="23"/>
      <c r="BO351" s="23"/>
      <c r="BP351" s="23"/>
      <c r="BQ351" s="23"/>
    </row>
    <row r="352" spans="1:69" ht="12.75" customHeight="1" x14ac:dyDescent="0.25">
      <c r="A352" s="23"/>
      <c r="B352" s="126"/>
      <c r="C352" s="23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52"/>
      <c r="P352" s="22"/>
      <c r="Q352" s="22"/>
      <c r="R352" s="23"/>
      <c r="S352" s="23"/>
      <c r="T352" s="23"/>
      <c r="U352" s="23"/>
      <c r="V352" s="23"/>
      <c r="W352" s="23"/>
      <c r="X352" s="23"/>
      <c r="Y352" s="23"/>
      <c r="Z352" s="23"/>
      <c r="AA352" s="24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92"/>
      <c r="AN352" s="421"/>
      <c r="AO352" s="292"/>
      <c r="AP352" s="292"/>
      <c r="AQ352" s="292"/>
      <c r="AR352" s="292"/>
      <c r="AS352" s="292"/>
      <c r="AT352" s="292"/>
      <c r="AU352" s="292"/>
      <c r="AV352" s="292"/>
      <c r="AW352" s="292"/>
      <c r="AX352" s="292"/>
      <c r="AY352" s="292"/>
      <c r="AZ352" s="421"/>
      <c r="BA352" s="292"/>
      <c r="BB352" s="292"/>
      <c r="BC352" s="292"/>
      <c r="BD352" s="292"/>
      <c r="BE352" s="292"/>
      <c r="BF352" s="292"/>
      <c r="BG352" s="292"/>
      <c r="BH352" s="292"/>
      <c r="BI352" s="292"/>
      <c r="BJ352" s="292"/>
      <c r="BK352" s="24"/>
      <c r="BL352" s="53"/>
      <c r="BM352" s="26"/>
      <c r="BN352" s="23"/>
      <c r="BO352" s="23"/>
      <c r="BP352" s="23"/>
      <c r="BQ352" s="23"/>
    </row>
    <row r="353" spans="1:69" ht="12.75" customHeight="1" x14ac:dyDescent="0.25">
      <c r="A353" s="23"/>
      <c r="B353" s="126"/>
      <c r="C353" s="23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52"/>
      <c r="P353" s="22"/>
      <c r="Q353" s="22"/>
      <c r="R353" s="23"/>
      <c r="S353" s="23"/>
      <c r="T353" s="23"/>
      <c r="U353" s="23"/>
      <c r="V353" s="23"/>
      <c r="W353" s="23"/>
      <c r="X353" s="23"/>
      <c r="Y353" s="23"/>
      <c r="Z353" s="23"/>
      <c r="AA353" s="24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92"/>
      <c r="AN353" s="421"/>
      <c r="AO353" s="292"/>
      <c r="AP353" s="292"/>
      <c r="AQ353" s="292"/>
      <c r="AR353" s="292"/>
      <c r="AS353" s="292"/>
      <c r="AT353" s="292"/>
      <c r="AU353" s="292"/>
      <c r="AV353" s="292"/>
      <c r="AW353" s="292"/>
      <c r="AX353" s="292"/>
      <c r="AY353" s="292"/>
      <c r="AZ353" s="421"/>
      <c r="BA353" s="292"/>
      <c r="BB353" s="292"/>
      <c r="BC353" s="292"/>
      <c r="BD353" s="292"/>
      <c r="BE353" s="292"/>
      <c r="BF353" s="292"/>
      <c r="BG353" s="292"/>
      <c r="BH353" s="292"/>
      <c r="BI353" s="292"/>
      <c r="BJ353" s="292"/>
      <c r="BK353" s="24"/>
      <c r="BL353" s="53"/>
      <c r="BM353" s="26"/>
      <c r="BN353" s="23"/>
      <c r="BO353" s="23"/>
      <c r="BP353" s="23"/>
      <c r="BQ353" s="23"/>
    </row>
    <row r="354" spans="1:69" ht="12.75" customHeight="1" x14ac:dyDescent="0.25">
      <c r="A354" s="23"/>
      <c r="B354" s="126"/>
      <c r="C354" s="23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52"/>
      <c r="P354" s="22"/>
      <c r="Q354" s="22"/>
      <c r="R354" s="23"/>
      <c r="S354" s="23"/>
      <c r="T354" s="23"/>
      <c r="U354" s="23"/>
      <c r="V354" s="23"/>
      <c r="W354" s="23"/>
      <c r="X354" s="23"/>
      <c r="Y354" s="23"/>
      <c r="Z354" s="23"/>
      <c r="AA354" s="24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92"/>
      <c r="AN354" s="421"/>
      <c r="AO354" s="292"/>
      <c r="AP354" s="292"/>
      <c r="AQ354" s="292"/>
      <c r="AR354" s="292"/>
      <c r="AS354" s="292"/>
      <c r="AT354" s="292"/>
      <c r="AU354" s="292"/>
      <c r="AV354" s="292"/>
      <c r="AW354" s="292"/>
      <c r="AX354" s="292"/>
      <c r="AY354" s="292"/>
      <c r="AZ354" s="421"/>
      <c r="BA354" s="292"/>
      <c r="BB354" s="292"/>
      <c r="BC354" s="292"/>
      <c r="BD354" s="292"/>
      <c r="BE354" s="292"/>
      <c r="BF354" s="292"/>
      <c r="BG354" s="292"/>
      <c r="BH354" s="292"/>
      <c r="BI354" s="292"/>
      <c r="BJ354" s="292"/>
      <c r="BK354" s="24"/>
      <c r="BL354" s="53"/>
      <c r="BM354" s="26"/>
      <c r="BN354" s="23"/>
      <c r="BO354" s="23"/>
      <c r="BP354" s="23"/>
      <c r="BQ354" s="23"/>
    </row>
    <row r="355" spans="1:69" ht="12.75" customHeight="1" x14ac:dyDescent="0.25">
      <c r="A355" s="23"/>
      <c r="B355" s="126"/>
      <c r="C355" s="23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52"/>
      <c r="P355" s="22"/>
      <c r="Q355" s="22"/>
      <c r="R355" s="23"/>
      <c r="S355" s="23"/>
      <c r="T355" s="23"/>
      <c r="U355" s="23"/>
      <c r="V355" s="23"/>
      <c r="W355" s="23"/>
      <c r="X355" s="23"/>
      <c r="Y355" s="23"/>
      <c r="Z355" s="23"/>
      <c r="AA355" s="24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92"/>
      <c r="AN355" s="421"/>
      <c r="AO355" s="292"/>
      <c r="AP355" s="292"/>
      <c r="AQ355" s="292"/>
      <c r="AR355" s="292"/>
      <c r="AS355" s="292"/>
      <c r="AT355" s="292"/>
      <c r="AU355" s="292"/>
      <c r="AV355" s="292"/>
      <c r="AW355" s="292"/>
      <c r="AX355" s="292"/>
      <c r="AY355" s="292"/>
      <c r="AZ355" s="421"/>
      <c r="BA355" s="292"/>
      <c r="BB355" s="292"/>
      <c r="BC355" s="292"/>
      <c r="BD355" s="292"/>
      <c r="BE355" s="292"/>
      <c r="BF355" s="292"/>
      <c r="BG355" s="292"/>
      <c r="BH355" s="292"/>
      <c r="BI355" s="292"/>
      <c r="BJ355" s="292"/>
      <c r="BK355" s="24"/>
      <c r="BL355" s="53"/>
      <c r="BM355" s="26"/>
      <c r="BN355" s="23"/>
      <c r="BO355" s="23"/>
      <c r="BP355" s="23"/>
      <c r="BQ355" s="23"/>
    </row>
    <row r="356" spans="1:69" ht="12.75" customHeight="1" x14ac:dyDescent="0.25">
      <c r="A356" s="23"/>
      <c r="B356" s="126"/>
      <c r="C356" s="23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52"/>
      <c r="P356" s="22"/>
      <c r="Q356" s="22"/>
      <c r="R356" s="23"/>
      <c r="S356" s="23"/>
      <c r="T356" s="23"/>
      <c r="U356" s="23"/>
      <c r="V356" s="23"/>
      <c r="W356" s="23"/>
      <c r="X356" s="23"/>
      <c r="Y356" s="23"/>
      <c r="Z356" s="23"/>
      <c r="AA356" s="24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92"/>
      <c r="AN356" s="421"/>
      <c r="AO356" s="292"/>
      <c r="AP356" s="292"/>
      <c r="AQ356" s="292"/>
      <c r="AR356" s="292"/>
      <c r="AS356" s="292"/>
      <c r="AT356" s="292"/>
      <c r="AU356" s="292"/>
      <c r="AV356" s="292"/>
      <c r="AW356" s="292"/>
      <c r="AX356" s="292"/>
      <c r="AY356" s="292"/>
      <c r="AZ356" s="421"/>
      <c r="BA356" s="292"/>
      <c r="BB356" s="292"/>
      <c r="BC356" s="292"/>
      <c r="BD356" s="292"/>
      <c r="BE356" s="292"/>
      <c r="BF356" s="292"/>
      <c r="BG356" s="292"/>
      <c r="BH356" s="292"/>
      <c r="BI356" s="292"/>
      <c r="BJ356" s="292"/>
      <c r="BK356" s="24"/>
      <c r="BL356" s="53"/>
      <c r="BM356" s="26"/>
      <c r="BN356" s="23"/>
      <c r="BO356" s="23"/>
      <c r="BP356" s="23"/>
      <c r="BQ356" s="23"/>
    </row>
    <row r="357" spans="1:69" ht="12.75" customHeight="1" x14ac:dyDescent="0.25">
      <c r="A357" s="23"/>
      <c r="B357" s="126"/>
      <c r="C357" s="23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52"/>
      <c r="P357" s="22"/>
      <c r="Q357" s="22"/>
      <c r="R357" s="23"/>
      <c r="S357" s="23"/>
      <c r="T357" s="23"/>
      <c r="U357" s="23"/>
      <c r="V357" s="23"/>
      <c r="W357" s="23"/>
      <c r="X357" s="23"/>
      <c r="Y357" s="23"/>
      <c r="Z357" s="23"/>
      <c r="AA357" s="24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92"/>
      <c r="AN357" s="421"/>
      <c r="AO357" s="292"/>
      <c r="AP357" s="292"/>
      <c r="AQ357" s="292"/>
      <c r="AR357" s="292"/>
      <c r="AS357" s="292"/>
      <c r="AT357" s="292"/>
      <c r="AU357" s="292"/>
      <c r="AV357" s="292"/>
      <c r="AW357" s="292"/>
      <c r="AX357" s="292"/>
      <c r="AY357" s="292"/>
      <c r="AZ357" s="421"/>
      <c r="BA357" s="292"/>
      <c r="BB357" s="292"/>
      <c r="BC357" s="292"/>
      <c r="BD357" s="292"/>
      <c r="BE357" s="292"/>
      <c r="BF357" s="292"/>
      <c r="BG357" s="292"/>
      <c r="BH357" s="292"/>
      <c r="BI357" s="292"/>
      <c r="BJ357" s="292"/>
      <c r="BK357" s="24"/>
      <c r="BL357" s="53"/>
      <c r="BM357" s="26"/>
      <c r="BN357" s="23"/>
      <c r="BO357" s="23"/>
      <c r="BP357" s="23"/>
      <c r="BQ357" s="23"/>
    </row>
    <row r="358" spans="1:69" ht="12.75" customHeight="1" x14ac:dyDescent="0.25">
      <c r="A358" s="23"/>
      <c r="B358" s="126"/>
      <c r="C358" s="23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52"/>
      <c r="P358" s="22"/>
      <c r="Q358" s="22"/>
      <c r="R358" s="23"/>
      <c r="S358" s="23"/>
      <c r="T358" s="23"/>
      <c r="U358" s="23"/>
      <c r="V358" s="23"/>
      <c r="W358" s="23"/>
      <c r="X358" s="23"/>
      <c r="Y358" s="23"/>
      <c r="Z358" s="23"/>
      <c r="AA358" s="24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92"/>
      <c r="AN358" s="421"/>
      <c r="AO358" s="292"/>
      <c r="AP358" s="292"/>
      <c r="AQ358" s="292"/>
      <c r="AR358" s="292"/>
      <c r="AS358" s="292"/>
      <c r="AT358" s="292"/>
      <c r="AU358" s="292"/>
      <c r="AV358" s="292"/>
      <c r="AW358" s="292"/>
      <c r="AX358" s="292"/>
      <c r="AY358" s="292"/>
      <c r="AZ358" s="421"/>
      <c r="BA358" s="292"/>
      <c r="BB358" s="292"/>
      <c r="BC358" s="292"/>
      <c r="BD358" s="292"/>
      <c r="BE358" s="292"/>
      <c r="BF358" s="292"/>
      <c r="BG358" s="292"/>
      <c r="BH358" s="292"/>
      <c r="BI358" s="292"/>
      <c r="BJ358" s="292"/>
      <c r="BK358" s="24"/>
      <c r="BL358" s="53"/>
      <c r="BM358" s="26"/>
      <c r="BN358" s="23"/>
      <c r="BO358" s="23"/>
      <c r="BP358" s="23"/>
      <c r="BQ358" s="23"/>
    </row>
    <row r="359" spans="1:69" ht="12.75" customHeight="1" x14ac:dyDescent="0.25">
      <c r="A359" s="23"/>
      <c r="B359" s="126"/>
      <c r="C359" s="23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52"/>
      <c r="P359" s="22"/>
      <c r="Q359" s="22"/>
      <c r="R359" s="23"/>
      <c r="S359" s="23"/>
      <c r="T359" s="23"/>
      <c r="U359" s="23"/>
      <c r="V359" s="23"/>
      <c r="W359" s="23"/>
      <c r="X359" s="23"/>
      <c r="Y359" s="23"/>
      <c r="Z359" s="23"/>
      <c r="AA359" s="24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92"/>
      <c r="AN359" s="421"/>
      <c r="AO359" s="292"/>
      <c r="AP359" s="292"/>
      <c r="AQ359" s="292"/>
      <c r="AR359" s="292"/>
      <c r="AS359" s="292"/>
      <c r="AT359" s="292"/>
      <c r="AU359" s="292"/>
      <c r="AV359" s="292"/>
      <c r="AW359" s="292"/>
      <c r="AX359" s="292"/>
      <c r="AY359" s="292"/>
      <c r="AZ359" s="421"/>
      <c r="BA359" s="292"/>
      <c r="BB359" s="292"/>
      <c r="BC359" s="292"/>
      <c r="BD359" s="292"/>
      <c r="BE359" s="292"/>
      <c r="BF359" s="292"/>
      <c r="BG359" s="292"/>
      <c r="BH359" s="292"/>
      <c r="BI359" s="292"/>
      <c r="BJ359" s="292"/>
      <c r="BK359" s="24"/>
      <c r="BL359" s="53"/>
      <c r="BM359" s="26"/>
      <c r="BN359" s="23"/>
      <c r="BO359" s="23"/>
      <c r="BP359" s="23"/>
      <c r="BQ359" s="23"/>
    </row>
    <row r="360" spans="1:69" ht="12.75" customHeight="1" x14ac:dyDescent="0.25">
      <c r="A360" s="23"/>
      <c r="B360" s="126"/>
      <c r="C360" s="23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52"/>
      <c r="P360" s="22"/>
      <c r="Q360" s="22"/>
      <c r="R360" s="23"/>
      <c r="S360" s="23"/>
      <c r="T360" s="23"/>
      <c r="U360" s="23"/>
      <c r="V360" s="23"/>
      <c r="W360" s="23"/>
      <c r="X360" s="23"/>
      <c r="Y360" s="23"/>
      <c r="Z360" s="23"/>
      <c r="AA360" s="24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92"/>
      <c r="AN360" s="421"/>
      <c r="AO360" s="292"/>
      <c r="AP360" s="292"/>
      <c r="AQ360" s="292"/>
      <c r="AR360" s="292"/>
      <c r="AS360" s="292"/>
      <c r="AT360" s="292"/>
      <c r="AU360" s="292"/>
      <c r="AV360" s="292"/>
      <c r="AW360" s="292"/>
      <c r="AX360" s="292"/>
      <c r="AY360" s="292"/>
      <c r="AZ360" s="421"/>
      <c r="BA360" s="292"/>
      <c r="BB360" s="292"/>
      <c r="BC360" s="292"/>
      <c r="BD360" s="292"/>
      <c r="BE360" s="292"/>
      <c r="BF360" s="292"/>
      <c r="BG360" s="292"/>
      <c r="BH360" s="292"/>
      <c r="BI360" s="292"/>
      <c r="BJ360" s="292"/>
      <c r="BK360" s="24"/>
      <c r="BL360" s="53"/>
      <c r="BM360" s="26"/>
      <c r="BN360" s="23"/>
      <c r="BO360" s="23"/>
      <c r="BP360" s="23"/>
      <c r="BQ360" s="23"/>
    </row>
    <row r="361" spans="1:69" ht="12.75" customHeight="1" x14ac:dyDescent="0.25">
      <c r="A361" s="23"/>
      <c r="B361" s="126"/>
      <c r="C361" s="23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52"/>
      <c r="P361" s="22"/>
      <c r="Q361" s="22"/>
      <c r="R361" s="23"/>
      <c r="S361" s="23"/>
      <c r="T361" s="23"/>
      <c r="U361" s="23"/>
      <c r="V361" s="23"/>
      <c r="W361" s="23"/>
      <c r="X361" s="23"/>
      <c r="Y361" s="23"/>
      <c r="Z361" s="23"/>
      <c r="AA361" s="24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92"/>
      <c r="AN361" s="421"/>
      <c r="AO361" s="292"/>
      <c r="AP361" s="292"/>
      <c r="AQ361" s="292"/>
      <c r="AR361" s="292"/>
      <c r="AS361" s="292"/>
      <c r="AT361" s="292"/>
      <c r="AU361" s="292"/>
      <c r="AV361" s="292"/>
      <c r="AW361" s="292"/>
      <c r="AX361" s="292"/>
      <c r="AY361" s="292"/>
      <c r="AZ361" s="421"/>
      <c r="BA361" s="292"/>
      <c r="BB361" s="292"/>
      <c r="BC361" s="292"/>
      <c r="BD361" s="292"/>
      <c r="BE361" s="292"/>
      <c r="BF361" s="292"/>
      <c r="BG361" s="292"/>
      <c r="BH361" s="292"/>
      <c r="BI361" s="292"/>
      <c r="BJ361" s="292"/>
      <c r="BK361" s="24"/>
      <c r="BL361" s="53"/>
      <c r="BM361" s="26"/>
      <c r="BN361" s="23"/>
      <c r="BO361" s="23"/>
      <c r="BP361" s="23"/>
      <c r="BQ361" s="23"/>
    </row>
    <row r="362" spans="1:69" ht="12.75" customHeight="1" x14ac:dyDescent="0.25">
      <c r="A362" s="23"/>
      <c r="B362" s="126"/>
      <c r="C362" s="23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52"/>
      <c r="P362" s="22"/>
      <c r="Q362" s="22"/>
      <c r="R362" s="23"/>
      <c r="S362" s="23"/>
      <c r="T362" s="23"/>
      <c r="U362" s="23"/>
      <c r="V362" s="23"/>
      <c r="W362" s="23"/>
      <c r="X362" s="23"/>
      <c r="Y362" s="23"/>
      <c r="Z362" s="23"/>
      <c r="AA362" s="24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92"/>
      <c r="AN362" s="421"/>
      <c r="AO362" s="292"/>
      <c r="AP362" s="292"/>
      <c r="AQ362" s="292"/>
      <c r="AR362" s="292"/>
      <c r="AS362" s="292"/>
      <c r="AT362" s="292"/>
      <c r="AU362" s="292"/>
      <c r="AV362" s="292"/>
      <c r="AW362" s="292"/>
      <c r="AX362" s="292"/>
      <c r="AY362" s="292"/>
      <c r="AZ362" s="421"/>
      <c r="BA362" s="292"/>
      <c r="BB362" s="292"/>
      <c r="BC362" s="292"/>
      <c r="BD362" s="292"/>
      <c r="BE362" s="292"/>
      <c r="BF362" s="292"/>
      <c r="BG362" s="292"/>
      <c r="BH362" s="292"/>
      <c r="BI362" s="292"/>
      <c r="BJ362" s="292"/>
      <c r="BK362" s="24"/>
      <c r="BL362" s="53"/>
      <c r="BM362" s="26"/>
      <c r="BN362" s="23"/>
      <c r="BO362" s="23"/>
      <c r="BP362" s="23"/>
      <c r="BQ362" s="23"/>
    </row>
    <row r="363" spans="1:69" ht="12.75" customHeight="1" x14ac:dyDescent="0.25">
      <c r="A363" s="23"/>
      <c r="B363" s="126"/>
      <c r="C363" s="23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52"/>
      <c r="P363" s="22"/>
      <c r="Q363" s="22"/>
      <c r="R363" s="23"/>
      <c r="S363" s="23"/>
      <c r="T363" s="23"/>
      <c r="U363" s="23"/>
      <c r="V363" s="23"/>
      <c r="W363" s="23"/>
      <c r="X363" s="23"/>
      <c r="Y363" s="23"/>
      <c r="Z363" s="23"/>
      <c r="AA363" s="24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92"/>
      <c r="AN363" s="421"/>
      <c r="AO363" s="292"/>
      <c r="AP363" s="292"/>
      <c r="AQ363" s="292"/>
      <c r="AR363" s="292"/>
      <c r="AS363" s="292"/>
      <c r="AT363" s="292"/>
      <c r="AU363" s="292"/>
      <c r="AV363" s="292"/>
      <c r="AW363" s="292"/>
      <c r="AX363" s="292"/>
      <c r="AY363" s="292"/>
      <c r="AZ363" s="421"/>
      <c r="BA363" s="292"/>
      <c r="BB363" s="292"/>
      <c r="BC363" s="292"/>
      <c r="BD363" s="292"/>
      <c r="BE363" s="292"/>
      <c r="BF363" s="292"/>
      <c r="BG363" s="292"/>
      <c r="BH363" s="292"/>
      <c r="BI363" s="292"/>
      <c r="BJ363" s="292"/>
      <c r="BK363" s="24"/>
      <c r="BL363" s="53"/>
      <c r="BM363" s="26"/>
      <c r="BN363" s="23"/>
      <c r="BO363" s="23"/>
      <c r="BP363" s="23"/>
      <c r="BQ363" s="23"/>
    </row>
    <row r="364" spans="1:69" ht="12.75" customHeight="1" x14ac:dyDescent="0.25">
      <c r="A364" s="23"/>
      <c r="B364" s="126"/>
      <c r="C364" s="23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52"/>
      <c r="P364" s="22"/>
      <c r="Q364" s="22"/>
      <c r="R364" s="23"/>
      <c r="S364" s="23"/>
      <c r="T364" s="23"/>
      <c r="U364" s="23"/>
      <c r="V364" s="23"/>
      <c r="W364" s="23"/>
      <c r="X364" s="23"/>
      <c r="Y364" s="23"/>
      <c r="Z364" s="23"/>
      <c r="AA364" s="24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92"/>
      <c r="AN364" s="421"/>
      <c r="AO364" s="292"/>
      <c r="AP364" s="292"/>
      <c r="AQ364" s="292"/>
      <c r="AR364" s="292"/>
      <c r="AS364" s="292"/>
      <c r="AT364" s="292"/>
      <c r="AU364" s="292"/>
      <c r="AV364" s="292"/>
      <c r="AW364" s="292"/>
      <c r="AX364" s="292"/>
      <c r="AY364" s="292"/>
      <c r="AZ364" s="421"/>
      <c r="BA364" s="292"/>
      <c r="BB364" s="292"/>
      <c r="BC364" s="292"/>
      <c r="BD364" s="292"/>
      <c r="BE364" s="292"/>
      <c r="BF364" s="292"/>
      <c r="BG364" s="292"/>
      <c r="BH364" s="292"/>
      <c r="BI364" s="292"/>
      <c r="BJ364" s="292"/>
      <c r="BK364" s="24"/>
      <c r="BL364" s="53"/>
      <c r="BM364" s="26"/>
      <c r="BN364" s="23"/>
      <c r="BO364" s="23"/>
      <c r="BP364" s="23"/>
      <c r="BQ364" s="23"/>
    </row>
    <row r="365" spans="1:69" ht="12.75" customHeight="1" x14ac:dyDescent="0.25">
      <c r="A365" s="23"/>
      <c r="B365" s="126"/>
      <c r="C365" s="23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52"/>
      <c r="P365" s="22"/>
      <c r="Q365" s="22"/>
      <c r="R365" s="23"/>
      <c r="S365" s="23"/>
      <c r="T365" s="23"/>
      <c r="U365" s="23"/>
      <c r="V365" s="23"/>
      <c r="W365" s="23"/>
      <c r="X365" s="23"/>
      <c r="Y365" s="23"/>
      <c r="Z365" s="23"/>
      <c r="AA365" s="24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92"/>
      <c r="AN365" s="421"/>
      <c r="AO365" s="292"/>
      <c r="AP365" s="292"/>
      <c r="AQ365" s="292"/>
      <c r="AR365" s="292"/>
      <c r="AS365" s="292"/>
      <c r="AT365" s="292"/>
      <c r="AU365" s="292"/>
      <c r="AV365" s="292"/>
      <c r="AW365" s="292"/>
      <c r="AX365" s="292"/>
      <c r="AY365" s="292"/>
      <c r="AZ365" s="421"/>
      <c r="BA365" s="292"/>
      <c r="BB365" s="292"/>
      <c r="BC365" s="292"/>
      <c r="BD365" s="292"/>
      <c r="BE365" s="292"/>
      <c r="BF365" s="292"/>
      <c r="BG365" s="292"/>
      <c r="BH365" s="292"/>
      <c r="BI365" s="292"/>
      <c r="BJ365" s="292"/>
      <c r="BK365" s="24"/>
      <c r="BL365" s="53"/>
      <c r="BM365" s="26"/>
      <c r="BN365" s="23"/>
      <c r="BO365" s="23"/>
      <c r="BP365" s="23"/>
      <c r="BQ365" s="23"/>
    </row>
    <row r="366" spans="1:69" ht="12.75" customHeight="1" x14ac:dyDescent="0.25">
      <c r="A366" s="23"/>
      <c r="B366" s="126"/>
      <c r="C366" s="23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52"/>
      <c r="P366" s="22"/>
      <c r="Q366" s="22"/>
      <c r="R366" s="23"/>
      <c r="S366" s="23"/>
      <c r="T366" s="23"/>
      <c r="U366" s="23"/>
      <c r="V366" s="23"/>
      <c r="W366" s="23"/>
      <c r="X366" s="23"/>
      <c r="Y366" s="23"/>
      <c r="Z366" s="23"/>
      <c r="AA366" s="24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92"/>
      <c r="AN366" s="421"/>
      <c r="AO366" s="292"/>
      <c r="AP366" s="292"/>
      <c r="AQ366" s="292"/>
      <c r="AR366" s="292"/>
      <c r="AS366" s="292"/>
      <c r="AT366" s="292"/>
      <c r="AU366" s="292"/>
      <c r="AV366" s="292"/>
      <c r="AW366" s="292"/>
      <c r="AX366" s="292"/>
      <c r="AY366" s="292"/>
      <c r="AZ366" s="421"/>
      <c r="BA366" s="292"/>
      <c r="BB366" s="292"/>
      <c r="BC366" s="292"/>
      <c r="BD366" s="292"/>
      <c r="BE366" s="292"/>
      <c r="BF366" s="292"/>
      <c r="BG366" s="292"/>
      <c r="BH366" s="292"/>
      <c r="BI366" s="292"/>
      <c r="BJ366" s="292"/>
      <c r="BK366" s="24"/>
      <c r="BL366" s="53"/>
      <c r="BM366" s="26"/>
      <c r="BN366" s="23"/>
      <c r="BO366" s="23"/>
      <c r="BP366" s="23"/>
      <c r="BQ366" s="23"/>
    </row>
    <row r="367" spans="1:69" ht="12.75" customHeight="1" x14ac:dyDescent="0.25">
      <c r="A367" s="23"/>
      <c r="B367" s="126"/>
      <c r="C367" s="23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52"/>
      <c r="P367" s="22"/>
      <c r="Q367" s="22"/>
      <c r="R367" s="23"/>
      <c r="S367" s="23"/>
      <c r="T367" s="23"/>
      <c r="U367" s="23"/>
      <c r="V367" s="23"/>
      <c r="W367" s="23"/>
      <c r="X367" s="23"/>
      <c r="Y367" s="23"/>
      <c r="Z367" s="23"/>
      <c r="AA367" s="24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92"/>
      <c r="AN367" s="421"/>
      <c r="AO367" s="292"/>
      <c r="AP367" s="292"/>
      <c r="AQ367" s="292"/>
      <c r="AR367" s="292"/>
      <c r="AS367" s="292"/>
      <c r="AT367" s="292"/>
      <c r="AU367" s="292"/>
      <c r="AV367" s="292"/>
      <c r="AW367" s="292"/>
      <c r="AX367" s="292"/>
      <c r="AY367" s="292"/>
      <c r="AZ367" s="421"/>
      <c r="BA367" s="292"/>
      <c r="BB367" s="292"/>
      <c r="BC367" s="292"/>
      <c r="BD367" s="292"/>
      <c r="BE367" s="292"/>
      <c r="BF367" s="292"/>
      <c r="BG367" s="292"/>
      <c r="BH367" s="292"/>
      <c r="BI367" s="292"/>
      <c r="BJ367" s="292"/>
      <c r="BK367" s="24"/>
      <c r="BL367" s="53"/>
      <c r="BM367" s="26"/>
      <c r="BN367" s="23"/>
      <c r="BO367" s="23"/>
      <c r="BP367" s="23"/>
      <c r="BQ367" s="23"/>
    </row>
    <row r="368" spans="1:69" ht="12.75" customHeight="1" x14ac:dyDescent="0.25">
      <c r="A368" s="23"/>
      <c r="B368" s="126"/>
      <c r="C368" s="23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52"/>
      <c r="P368" s="22"/>
      <c r="Q368" s="22"/>
      <c r="R368" s="23"/>
      <c r="S368" s="23"/>
      <c r="T368" s="23"/>
      <c r="U368" s="23"/>
      <c r="V368" s="23"/>
      <c r="W368" s="23"/>
      <c r="X368" s="23"/>
      <c r="Y368" s="23"/>
      <c r="Z368" s="23"/>
      <c r="AA368" s="24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92"/>
      <c r="AN368" s="421"/>
      <c r="AO368" s="292"/>
      <c r="AP368" s="292"/>
      <c r="AQ368" s="292"/>
      <c r="AR368" s="292"/>
      <c r="AS368" s="292"/>
      <c r="AT368" s="292"/>
      <c r="AU368" s="292"/>
      <c r="AV368" s="292"/>
      <c r="AW368" s="292"/>
      <c r="AX368" s="292"/>
      <c r="AY368" s="292"/>
      <c r="AZ368" s="421"/>
      <c r="BA368" s="292"/>
      <c r="BB368" s="292"/>
      <c r="BC368" s="292"/>
      <c r="BD368" s="292"/>
      <c r="BE368" s="292"/>
      <c r="BF368" s="292"/>
      <c r="BG368" s="292"/>
      <c r="BH368" s="292"/>
      <c r="BI368" s="292"/>
      <c r="BJ368" s="292"/>
      <c r="BK368" s="24"/>
      <c r="BL368" s="53"/>
      <c r="BM368" s="26"/>
      <c r="BN368" s="23"/>
      <c r="BO368" s="23"/>
      <c r="BP368" s="23"/>
      <c r="BQ368" s="23"/>
    </row>
    <row r="369" spans="1:69" ht="12.75" customHeight="1" x14ac:dyDescent="0.25">
      <c r="A369" s="23"/>
      <c r="B369" s="126"/>
      <c r="C369" s="23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52"/>
      <c r="P369" s="22"/>
      <c r="Q369" s="22"/>
      <c r="R369" s="23"/>
      <c r="S369" s="23"/>
      <c r="T369" s="23"/>
      <c r="U369" s="23"/>
      <c r="V369" s="23"/>
      <c r="W369" s="23"/>
      <c r="X369" s="23"/>
      <c r="Y369" s="23"/>
      <c r="Z369" s="23"/>
      <c r="AA369" s="24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92"/>
      <c r="AN369" s="421"/>
      <c r="AO369" s="292"/>
      <c r="AP369" s="292"/>
      <c r="AQ369" s="292"/>
      <c r="AR369" s="292"/>
      <c r="AS369" s="292"/>
      <c r="AT369" s="292"/>
      <c r="AU369" s="292"/>
      <c r="AV369" s="292"/>
      <c r="AW369" s="292"/>
      <c r="AX369" s="292"/>
      <c r="AY369" s="292"/>
      <c r="AZ369" s="421"/>
      <c r="BA369" s="292"/>
      <c r="BB369" s="292"/>
      <c r="BC369" s="292"/>
      <c r="BD369" s="292"/>
      <c r="BE369" s="292"/>
      <c r="BF369" s="292"/>
      <c r="BG369" s="292"/>
      <c r="BH369" s="292"/>
      <c r="BI369" s="292"/>
      <c r="BJ369" s="292"/>
      <c r="BK369" s="24"/>
      <c r="BL369" s="53"/>
      <c r="BM369" s="26"/>
      <c r="BN369" s="23"/>
      <c r="BO369" s="23"/>
      <c r="BP369" s="23"/>
      <c r="BQ369" s="23"/>
    </row>
    <row r="370" spans="1:69" ht="12.75" customHeight="1" x14ac:dyDescent="0.25">
      <c r="A370" s="23"/>
      <c r="B370" s="126"/>
      <c r="C370" s="23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52"/>
      <c r="P370" s="22"/>
      <c r="Q370" s="22"/>
      <c r="R370" s="23"/>
      <c r="S370" s="23"/>
      <c r="T370" s="23"/>
      <c r="U370" s="23"/>
      <c r="V370" s="23"/>
      <c r="W370" s="23"/>
      <c r="X370" s="23"/>
      <c r="Y370" s="23"/>
      <c r="Z370" s="23"/>
      <c r="AA370" s="24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92"/>
      <c r="AN370" s="421"/>
      <c r="AO370" s="292"/>
      <c r="AP370" s="292"/>
      <c r="AQ370" s="292"/>
      <c r="AR370" s="292"/>
      <c r="AS370" s="292"/>
      <c r="AT370" s="292"/>
      <c r="AU370" s="292"/>
      <c r="AV370" s="292"/>
      <c r="AW370" s="292"/>
      <c r="AX370" s="292"/>
      <c r="AY370" s="292"/>
      <c r="AZ370" s="421"/>
      <c r="BA370" s="292"/>
      <c r="BB370" s="292"/>
      <c r="BC370" s="292"/>
      <c r="BD370" s="292"/>
      <c r="BE370" s="292"/>
      <c r="BF370" s="292"/>
      <c r="BG370" s="292"/>
      <c r="BH370" s="292"/>
      <c r="BI370" s="292"/>
      <c r="BJ370" s="292"/>
      <c r="BK370" s="24"/>
      <c r="BL370" s="53"/>
      <c r="BM370" s="26"/>
      <c r="BN370" s="23"/>
      <c r="BO370" s="23"/>
      <c r="BP370" s="23"/>
      <c r="BQ370" s="23"/>
    </row>
    <row r="371" spans="1:69" ht="12.75" customHeight="1" x14ac:dyDescent="0.25">
      <c r="A371" s="23"/>
      <c r="B371" s="126"/>
      <c r="C371" s="23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52"/>
      <c r="P371" s="22"/>
      <c r="Q371" s="22"/>
      <c r="R371" s="23"/>
      <c r="S371" s="23"/>
      <c r="T371" s="23"/>
      <c r="U371" s="23"/>
      <c r="V371" s="23"/>
      <c r="W371" s="23"/>
      <c r="X371" s="23"/>
      <c r="Y371" s="23"/>
      <c r="Z371" s="23"/>
      <c r="AA371" s="24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92"/>
      <c r="AN371" s="421"/>
      <c r="AO371" s="292"/>
      <c r="AP371" s="292"/>
      <c r="AQ371" s="292"/>
      <c r="AR371" s="292"/>
      <c r="AS371" s="292"/>
      <c r="AT371" s="292"/>
      <c r="AU371" s="292"/>
      <c r="AV371" s="292"/>
      <c r="AW371" s="292"/>
      <c r="AX371" s="292"/>
      <c r="AY371" s="292"/>
      <c r="AZ371" s="421"/>
      <c r="BA371" s="292"/>
      <c r="BB371" s="292"/>
      <c r="BC371" s="292"/>
      <c r="BD371" s="292"/>
      <c r="BE371" s="292"/>
      <c r="BF371" s="292"/>
      <c r="BG371" s="292"/>
      <c r="BH371" s="292"/>
      <c r="BI371" s="292"/>
      <c r="BJ371" s="292"/>
      <c r="BK371" s="24"/>
      <c r="BL371" s="53"/>
      <c r="BM371" s="26"/>
      <c r="BN371" s="23"/>
      <c r="BO371" s="23"/>
      <c r="BP371" s="23"/>
      <c r="BQ371" s="23"/>
    </row>
    <row r="372" spans="1:69" ht="12.75" customHeight="1" x14ac:dyDescent="0.25">
      <c r="A372" s="23"/>
      <c r="B372" s="126"/>
      <c r="C372" s="23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52"/>
      <c r="P372" s="22"/>
      <c r="Q372" s="22"/>
      <c r="R372" s="23"/>
      <c r="S372" s="23"/>
      <c r="T372" s="23"/>
      <c r="U372" s="23"/>
      <c r="V372" s="23"/>
      <c r="W372" s="23"/>
      <c r="X372" s="23"/>
      <c r="Y372" s="23"/>
      <c r="Z372" s="23"/>
      <c r="AA372" s="24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92"/>
      <c r="AN372" s="421"/>
      <c r="AO372" s="292"/>
      <c r="AP372" s="292"/>
      <c r="AQ372" s="292"/>
      <c r="AR372" s="292"/>
      <c r="AS372" s="292"/>
      <c r="AT372" s="292"/>
      <c r="AU372" s="292"/>
      <c r="AV372" s="292"/>
      <c r="AW372" s="292"/>
      <c r="AX372" s="292"/>
      <c r="AY372" s="292"/>
      <c r="AZ372" s="421"/>
      <c r="BA372" s="292"/>
      <c r="BB372" s="292"/>
      <c r="BC372" s="292"/>
      <c r="BD372" s="292"/>
      <c r="BE372" s="292"/>
      <c r="BF372" s="292"/>
      <c r="BG372" s="292"/>
      <c r="BH372" s="292"/>
      <c r="BI372" s="292"/>
      <c r="BJ372" s="292"/>
      <c r="BK372" s="24"/>
      <c r="BL372" s="53"/>
      <c r="BM372" s="26"/>
      <c r="BN372" s="23"/>
      <c r="BO372" s="23"/>
      <c r="BP372" s="23"/>
      <c r="BQ372" s="23"/>
    </row>
    <row r="373" spans="1:69" ht="12.75" customHeight="1" x14ac:dyDescent="0.25">
      <c r="A373" s="23"/>
      <c r="B373" s="126"/>
      <c r="C373" s="23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52"/>
      <c r="P373" s="22"/>
      <c r="Q373" s="22"/>
      <c r="R373" s="23"/>
      <c r="S373" s="23"/>
      <c r="T373" s="23"/>
      <c r="U373" s="23"/>
      <c r="V373" s="23"/>
      <c r="W373" s="23"/>
      <c r="X373" s="23"/>
      <c r="Y373" s="23"/>
      <c r="Z373" s="23"/>
      <c r="AA373" s="24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92"/>
      <c r="AN373" s="421"/>
      <c r="AO373" s="292"/>
      <c r="AP373" s="292"/>
      <c r="AQ373" s="292"/>
      <c r="AR373" s="292"/>
      <c r="AS373" s="292"/>
      <c r="AT373" s="292"/>
      <c r="AU373" s="292"/>
      <c r="AV373" s="292"/>
      <c r="AW373" s="292"/>
      <c r="AX373" s="292"/>
      <c r="AY373" s="292"/>
      <c r="AZ373" s="421"/>
      <c r="BA373" s="292"/>
      <c r="BB373" s="292"/>
      <c r="BC373" s="292"/>
      <c r="BD373" s="292"/>
      <c r="BE373" s="292"/>
      <c r="BF373" s="292"/>
      <c r="BG373" s="292"/>
      <c r="BH373" s="292"/>
      <c r="BI373" s="292"/>
      <c r="BJ373" s="292"/>
      <c r="BK373" s="24"/>
      <c r="BL373" s="53"/>
      <c r="BM373" s="26"/>
      <c r="BN373" s="23"/>
      <c r="BO373" s="23"/>
      <c r="BP373" s="23"/>
      <c r="BQ373" s="23"/>
    </row>
    <row r="374" spans="1:69" ht="12.75" customHeight="1" x14ac:dyDescent="0.25">
      <c r="A374" s="23"/>
      <c r="B374" s="126"/>
      <c r="C374" s="23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52"/>
      <c r="P374" s="22"/>
      <c r="Q374" s="22"/>
      <c r="R374" s="23"/>
      <c r="S374" s="23"/>
      <c r="T374" s="23"/>
      <c r="U374" s="23"/>
      <c r="V374" s="23"/>
      <c r="W374" s="23"/>
      <c r="X374" s="23"/>
      <c r="Y374" s="23"/>
      <c r="Z374" s="23"/>
      <c r="AA374" s="24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92"/>
      <c r="AN374" s="421"/>
      <c r="AO374" s="292"/>
      <c r="AP374" s="292"/>
      <c r="AQ374" s="292"/>
      <c r="AR374" s="292"/>
      <c r="AS374" s="292"/>
      <c r="AT374" s="292"/>
      <c r="AU374" s="292"/>
      <c r="AV374" s="292"/>
      <c r="AW374" s="292"/>
      <c r="AX374" s="292"/>
      <c r="AY374" s="292"/>
      <c r="AZ374" s="421"/>
      <c r="BA374" s="292"/>
      <c r="BB374" s="292"/>
      <c r="BC374" s="292"/>
      <c r="BD374" s="292"/>
      <c r="BE374" s="292"/>
      <c r="BF374" s="292"/>
      <c r="BG374" s="292"/>
      <c r="BH374" s="292"/>
      <c r="BI374" s="292"/>
      <c r="BJ374" s="292"/>
      <c r="BK374" s="24"/>
      <c r="BL374" s="53"/>
      <c r="BM374" s="26"/>
      <c r="BN374" s="23"/>
      <c r="BO374" s="23"/>
      <c r="BP374" s="23"/>
      <c r="BQ374" s="23"/>
    </row>
    <row r="375" spans="1:69" ht="12.75" customHeight="1" x14ac:dyDescent="0.25">
      <c r="A375" s="23"/>
      <c r="B375" s="126"/>
      <c r="C375" s="23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52"/>
      <c r="P375" s="22"/>
      <c r="Q375" s="22"/>
      <c r="R375" s="23"/>
      <c r="S375" s="23"/>
      <c r="T375" s="23"/>
      <c r="U375" s="23"/>
      <c r="V375" s="23"/>
      <c r="W375" s="23"/>
      <c r="X375" s="23"/>
      <c r="Y375" s="23"/>
      <c r="Z375" s="23"/>
      <c r="AA375" s="24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92"/>
      <c r="AN375" s="421"/>
      <c r="AO375" s="292"/>
      <c r="AP375" s="292"/>
      <c r="AQ375" s="292"/>
      <c r="AR375" s="292"/>
      <c r="AS375" s="292"/>
      <c r="AT375" s="292"/>
      <c r="AU375" s="292"/>
      <c r="AV375" s="292"/>
      <c r="AW375" s="292"/>
      <c r="AX375" s="292"/>
      <c r="AY375" s="292"/>
      <c r="AZ375" s="421"/>
      <c r="BA375" s="292"/>
      <c r="BB375" s="292"/>
      <c r="BC375" s="292"/>
      <c r="BD375" s="292"/>
      <c r="BE375" s="292"/>
      <c r="BF375" s="292"/>
      <c r="BG375" s="292"/>
      <c r="BH375" s="292"/>
      <c r="BI375" s="292"/>
      <c r="BJ375" s="292"/>
      <c r="BK375" s="24"/>
      <c r="BL375" s="53"/>
      <c r="BM375" s="26"/>
      <c r="BN375" s="23"/>
      <c r="BO375" s="23"/>
      <c r="BP375" s="23"/>
      <c r="BQ375" s="23"/>
    </row>
    <row r="376" spans="1:69" ht="12.75" customHeight="1" x14ac:dyDescent="0.25">
      <c r="A376" s="23"/>
      <c r="B376" s="126"/>
      <c r="C376" s="23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52"/>
      <c r="P376" s="22"/>
      <c r="Q376" s="22"/>
      <c r="R376" s="23"/>
      <c r="S376" s="23"/>
      <c r="T376" s="23"/>
      <c r="U376" s="23"/>
      <c r="V376" s="23"/>
      <c r="W376" s="23"/>
      <c r="X376" s="23"/>
      <c r="Y376" s="23"/>
      <c r="Z376" s="23"/>
      <c r="AA376" s="24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92"/>
      <c r="AN376" s="421"/>
      <c r="AO376" s="292"/>
      <c r="AP376" s="292"/>
      <c r="AQ376" s="292"/>
      <c r="AR376" s="292"/>
      <c r="AS376" s="292"/>
      <c r="AT376" s="292"/>
      <c r="AU376" s="292"/>
      <c r="AV376" s="292"/>
      <c r="AW376" s="292"/>
      <c r="AX376" s="292"/>
      <c r="AY376" s="292"/>
      <c r="AZ376" s="421"/>
      <c r="BA376" s="292"/>
      <c r="BB376" s="292"/>
      <c r="BC376" s="292"/>
      <c r="BD376" s="292"/>
      <c r="BE376" s="292"/>
      <c r="BF376" s="292"/>
      <c r="BG376" s="292"/>
      <c r="BH376" s="292"/>
      <c r="BI376" s="292"/>
      <c r="BJ376" s="292"/>
      <c r="BK376" s="24"/>
      <c r="BL376" s="53"/>
      <c r="BM376" s="26"/>
      <c r="BN376" s="23"/>
      <c r="BO376" s="23"/>
      <c r="BP376" s="23"/>
      <c r="BQ376" s="23"/>
    </row>
    <row r="377" spans="1:69" ht="12.75" customHeight="1" x14ac:dyDescent="0.25">
      <c r="A377" s="23"/>
      <c r="B377" s="126"/>
      <c r="C377" s="23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52"/>
      <c r="P377" s="22"/>
      <c r="Q377" s="22"/>
      <c r="R377" s="23"/>
      <c r="S377" s="23"/>
      <c r="T377" s="23"/>
      <c r="U377" s="23"/>
      <c r="V377" s="23"/>
      <c r="W377" s="23"/>
      <c r="X377" s="23"/>
      <c r="Y377" s="23"/>
      <c r="Z377" s="23"/>
      <c r="AA377" s="24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92"/>
      <c r="AN377" s="421"/>
      <c r="AO377" s="292"/>
      <c r="AP377" s="292"/>
      <c r="AQ377" s="292"/>
      <c r="AR377" s="292"/>
      <c r="AS377" s="292"/>
      <c r="AT377" s="292"/>
      <c r="AU377" s="292"/>
      <c r="AV377" s="292"/>
      <c r="AW377" s="292"/>
      <c r="AX377" s="292"/>
      <c r="AY377" s="292"/>
      <c r="AZ377" s="421"/>
      <c r="BA377" s="292"/>
      <c r="BB377" s="292"/>
      <c r="BC377" s="292"/>
      <c r="BD377" s="292"/>
      <c r="BE377" s="292"/>
      <c r="BF377" s="292"/>
      <c r="BG377" s="292"/>
      <c r="BH377" s="292"/>
      <c r="BI377" s="292"/>
      <c r="BJ377" s="292"/>
      <c r="BK377" s="24"/>
      <c r="BL377" s="53"/>
      <c r="BM377" s="26"/>
      <c r="BN377" s="23"/>
      <c r="BO377" s="23"/>
      <c r="BP377" s="23"/>
      <c r="BQ377" s="23"/>
    </row>
    <row r="378" spans="1:69" ht="12.75" customHeight="1" x14ac:dyDescent="0.25">
      <c r="A378" s="23"/>
      <c r="B378" s="126"/>
      <c r="C378" s="23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52"/>
      <c r="P378" s="22"/>
      <c r="Q378" s="22"/>
      <c r="R378" s="23"/>
      <c r="S378" s="23"/>
      <c r="T378" s="23"/>
      <c r="U378" s="23"/>
      <c r="V378" s="23"/>
      <c r="W378" s="23"/>
      <c r="X378" s="23"/>
      <c r="Y378" s="23"/>
      <c r="Z378" s="23"/>
      <c r="AA378" s="24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92"/>
      <c r="AN378" s="421"/>
      <c r="AO378" s="292"/>
      <c r="AP378" s="292"/>
      <c r="AQ378" s="292"/>
      <c r="AR378" s="292"/>
      <c r="AS378" s="292"/>
      <c r="AT378" s="292"/>
      <c r="AU378" s="292"/>
      <c r="AV378" s="292"/>
      <c r="AW378" s="292"/>
      <c r="AX378" s="292"/>
      <c r="AY378" s="292"/>
      <c r="AZ378" s="421"/>
      <c r="BA378" s="292"/>
      <c r="BB378" s="292"/>
      <c r="BC378" s="292"/>
      <c r="BD378" s="292"/>
      <c r="BE378" s="292"/>
      <c r="BF378" s="292"/>
      <c r="BG378" s="292"/>
      <c r="BH378" s="292"/>
      <c r="BI378" s="292"/>
      <c r="BJ378" s="292"/>
      <c r="BK378" s="24"/>
      <c r="BL378" s="53"/>
      <c r="BM378" s="26"/>
      <c r="BN378" s="23"/>
      <c r="BO378" s="23"/>
      <c r="BP378" s="23"/>
      <c r="BQ378" s="23"/>
    </row>
    <row r="379" spans="1:69" ht="12.75" customHeight="1" x14ac:dyDescent="0.25">
      <c r="A379" s="23"/>
      <c r="B379" s="126"/>
      <c r="C379" s="23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52"/>
      <c r="P379" s="22"/>
      <c r="Q379" s="22"/>
      <c r="R379" s="23"/>
      <c r="S379" s="23"/>
      <c r="T379" s="23"/>
      <c r="U379" s="23"/>
      <c r="V379" s="23"/>
      <c r="W379" s="23"/>
      <c r="X379" s="23"/>
      <c r="Y379" s="23"/>
      <c r="Z379" s="23"/>
      <c r="AA379" s="24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92"/>
      <c r="AN379" s="421"/>
      <c r="AO379" s="292"/>
      <c r="AP379" s="292"/>
      <c r="AQ379" s="292"/>
      <c r="AR379" s="292"/>
      <c r="AS379" s="292"/>
      <c r="AT379" s="292"/>
      <c r="AU379" s="292"/>
      <c r="AV379" s="292"/>
      <c r="AW379" s="292"/>
      <c r="AX379" s="292"/>
      <c r="AY379" s="292"/>
      <c r="AZ379" s="421"/>
      <c r="BA379" s="292"/>
      <c r="BB379" s="292"/>
      <c r="BC379" s="292"/>
      <c r="BD379" s="292"/>
      <c r="BE379" s="292"/>
      <c r="BF379" s="292"/>
      <c r="BG379" s="292"/>
      <c r="BH379" s="292"/>
      <c r="BI379" s="292"/>
      <c r="BJ379" s="292"/>
      <c r="BK379" s="24"/>
      <c r="BL379" s="53"/>
      <c r="BM379" s="26"/>
      <c r="BN379" s="23"/>
      <c r="BO379" s="23"/>
      <c r="BP379" s="23"/>
      <c r="BQ379" s="23"/>
    </row>
    <row r="380" spans="1:69" ht="12.75" customHeight="1" x14ac:dyDescent="0.25">
      <c r="A380" s="23"/>
      <c r="B380" s="126"/>
      <c r="C380" s="23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52"/>
      <c r="P380" s="22"/>
      <c r="Q380" s="22"/>
      <c r="R380" s="23"/>
      <c r="S380" s="23"/>
      <c r="T380" s="23"/>
      <c r="U380" s="23"/>
      <c r="V380" s="23"/>
      <c r="W380" s="23"/>
      <c r="X380" s="23"/>
      <c r="Y380" s="23"/>
      <c r="Z380" s="23"/>
      <c r="AA380" s="24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92"/>
      <c r="AN380" s="421"/>
      <c r="AO380" s="292"/>
      <c r="AP380" s="292"/>
      <c r="AQ380" s="292"/>
      <c r="AR380" s="292"/>
      <c r="AS380" s="292"/>
      <c r="AT380" s="292"/>
      <c r="AU380" s="292"/>
      <c r="AV380" s="292"/>
      <c r="AW380" s="292"/>
      <c r="AX380" s="292"/>
      <c r="AY380" s="292"/>
      <c r="AZ380" s="421"/>
      <c r="BA380" s="292"/>
      <c r="BB380" s="292"/>
      <c r="BC380" s="292"/>
      <c r="BD380" s="292"/>
      <c r="BE380" s="292"/>
      <c r="BF380" s="292"/>
      <c r="BG380" s="292"/>
      <c r="BH380" s="292"/>
      <c r="BI380" s="292"/>
      <c r="BJ380" s="292"/>
      <c r="BK380" s="24"/>
      <c r="BL380" s="53"/>
      <c r="BM380" s="26"/>
      <c r="BN380" s="23"/>
      <c r="BO380" s="23"/>
      <c r="BP380" s="23"/>
      <c r="BQ380" s="23"/>
    </row>
    <row r="381" spans="1:69" ht="12.75" customHeight="1" x14ac:dyDescent="0.25">
      <c r="A381" s="23"/>
      <c r="B381" s="126"/>
      <c r="C381" s="23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52"/>
      <c r="P381" s="22"/>
      <c r="Q381" s="22"/>
      <c r="R381" s="23"/>
      <c r="S381" s="23"/>
      <c r="T381" s="23"/>
      <c r="U381" s="23"/>
      <c r="V381" s="23"/>
      <c r="W381" s="23"/>
      <c r="X381" s="23"/>
      <c r="Y381" s="23"/>
      <c r="Z381" s="23"/>
      <c r="AA381" s="24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92"/>
      <c r="AN381" s="421"/>
      <c r="AO381" s="292"/>
      <c r="AP381" s="292"/>
      <c r="AQ381" s="292"/>
      <c r="AR381" s="292"/>
      <c r="AS381" s="292"/>
      <c r="AT381" s="292"/>
      <c r="AU381" s="292"/>
      <c r="AV381" s="292"/>
      <c r="AW381" s="292"/>
      <c r="AX381" s="292"/>
      <c r="AY381" s="292"/>
      <c r="AZ381" s="421"/>
      <c r="BA381" s="292"/>
      <c r="BB381" s="292"/>
      <c r="BC381" s="292"/>
      <c r="BD381" s="292"/>
      <c r="BE381" s="292"/>
      <c r="BF381" s="292"/>
      <c r="BG381" s="292"/>
      <c r="BH381" s="292"/>
      <c r="BI381" s="292"/>
      <c r="BJ381" s="292"/>
      <c r="BK381" s="24"/>
      <c r="BL381" s="53"/>
      <c r="BM381" s="26"/>
      <c r="BN381" s="23"/>
      <c r="BO381" s="23"/>
      <c r="BP381" s="23"/>
      <c r="BQ381" s="23"/>
    </row>
    <row r="382" spans="1:69" ht="12.75" customHeight="1" x14ac:dyDescent="0.25">
      <c r="A382" s="23"/>
      <c r="B382" s="126"/>
      <c r="C382" s="23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52"/>
      <c r="P382" s="22"/>
      <c r="Q382" s="22"/>
      <c r="R382" s="23"/>
      <c r="S382" s="23"/>
      <c r="T382" s="23"/>
      <c r="U382" s="23"/>
      <c r="V382" s="23"/>
      <c r="W382" s="23"/>
      <c r="X382" s="23"/>
      <c r="Y382" s="23"/>
      <c r="Z382" s="23"/>
      <c r="AA382" s="24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92"/>
      <c r="AN382" s="421"/>
      <c r="AO382" s="292"/>
      <c r="AP382" s="292"/>
      <c r="AQ382" s="292"/>
      <c r="AR382" s="292"/>
      <c r="AS382" s="292"/>
      <c r="AT382" s="292"/>
      <c r="AU382" s="292"/>
      <c r="AV382" s="292"/>
      <c r="AW382" s="292"/>
      <c r="AX382" s="292"/>
      <c r="AY382" s="292"/>
      <c r="AZ382" s="421"/>
      <c r="BA382" s="292"/>
      <c r="BB382" s="292"/>
      <c r="BC382" s="292"/>
      <c r="BD382" s="292"/>
      <c r="BE382" s="292"/>
      <c r="BF382" s="292"/>
      <c r="BG382" s="292"/>
      <c r="BH382" s="292"/>
      <c r="BI382" s="292"/>
      <c r="BJ382" s="292"/>
      <c r="BK382" s="24"/>
      <c r="BL382" s="53"/>
      <c r="BM382" s="26"/>
      <c r="BN382" s="23"/>
      <c r="BO382" s="23"/>
      <c r="BP382" s="23"/>
      <c r="BQ382" s="23"/>
    </row>
    <row r="383" spans="1:69" ht="12.75" customHeight="1" x14ac:dyDescent="0.25">
      <c r="A383" s="23"/>
      <c r="B383" s="126"/>
      <c r="C383" s="23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52"/>
      <c r="P383" s="22"/>
      <c r="Q383" s="22"/>
      <c r="R383" s="23"/>
      <c r="S383" s="23"/>
      <c r="T383" s="23"/>
      <c r="U383" s="23"/>
      <c r="V383" s="23"/>
      <c r="W383" s="23"/>
      <c r="X383" s="23"/>
      <c r="Y383" s="23"/>
      <c r="Z383" s="23"/>
      <c r="AA383" s="24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92"/>
      <c r="AN383" s="421"/>
      <c r="AO383" s="292"/>
      <c r="AP383" s="292"/>
      <c r="AQ383" s="292"/>
      <c r="AR383" s="292"/>
      <c r="AS383" s="292"/>
      <c r="AT383" s="292"/>
      <c r="AU383" s="292"/>
      <c r="AV383" s="292"/>
      <c r="AW383" s="292"/>
      <c r="AX383" s="292"/>
      <c r="AY383" s="292"/>
      <c r="AZ383" s="421"/>
      <c r="BA383" s="292"/>
      <c r="BB383" s="292"/>
      <c r="BC383" s="292"/>
      <c r="BD383" s="292"/>
      <c r="BE383" s="292"/>
      <c r="BF383" s="292"/>
      <c r="BG383" s="292"/>
      <c r="BH383" s="292"/>
      <c r="BI383" s="292"/>
      <c r="BJ383" s="292"/>
      <c r="BK383" s="24"/>
      <c r="BL383" s="53"/>
      <c r="BM383" s="26"/>
      <c r="BN383" s="23"/>
      <c r="BO383" s="23"/>
      <c r="BP383" s="23"/>
      <c r="BQ383" s="23"/>
    </row>
    <row r="384" spans="1:69" ht="12.75" customHeight="1" x14ac:dyDescent="0.25">
      <c r="A384" s="23"/>
      <c r="B384" s="126"/>
      <c r="C384" s="23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52"/>
      <c r="P384" s="22"/>
      <c r="Q384" s="22"/>
      <c r="R384" s="23"/>
      <c r="S384" s="23"/>
      <c r="T384" s="23"/>
      <c r="U384" s="23"/>
      <c r="V384" s="23"/>
      <c r="W384" s="23"/>
      <c r="X384" s="23"/>
      <c r="Y384" s="23"/>
      <c r="Z384" s="23"/>
      <c r="AA384" s="24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92"/>
      <c r="AN384" s="421"/>
      <c r="AO384" s="292"/>
      <c r="AP384" s="292"/>
      <c r="AQ384" s="292"/>
      <c r="AR384" s="292"/>
      <c r="AS384" s="292"/>
      <c r="AT384" s="292"/>
      <c r="AU384" s="292"/>
      <c r="AV384" s="292"/>
      <c r="AW384" s="292"/>
      <c r="AX384" s="292"/>
      <c r="AY384" s="292"/>
      <c r="AZ384" s="421"/>
      <c r="BA384" s="292"/>
      <c r="BB384" s="292"/>
      <c r="BC384" s="292"/>
      <c r="BD384" s="292"/>
      <c r="BE384" s="292"/>
      <c r="BF384" s="292"/>
      <c r="BG384" s="292"/>
      <c r="BH384" s="292"/>
      <c r="BI384" s="292"/>
      <c r="BJ384" s="292"/>
      <c r="BK384" s="24"/>
      <c r="BL384" s="53"/>
      <c r="BM384" s="26"/>
      <c r="BN384" s="23"/>
      <c r="BO384" s="23"/>
      <c r="BP384" s="23"/>
      <c r="BQ384" s="23"/>
    </row>
    <row r="385" spans="1:69" ht="12.75" customHeight="1" x14ac:dyDescent="0.25">
      <c r="A385" s="23"/>
      <c r="B385" s="126"/>
      <c r="C385" s="23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52"/>
      <c r="P385" s="22"/>
      <c r="Q385" s="22"/>
      <c r="R385" s="23"/>
      <c r="S385" s="23"/>
      <c r="T385" s="23"/>
      <c r="U385" s="23"/>
      <c r="V385" s="23"/>
      <c r="W385" s="23"/>
      <c r="X385" s="23"/>
      <c r="Y385" s="23"/>
      <c r="Z385" s="23"/>
      <c r="AA385" s="24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92"/>
      <c r="AN385" s="421"/>
      <c r="AO385" s="292"/>
      <c r="AP385" s="292"/>
      <c r="AQ385" s="292"/>
      <c r="AR385" s="292"/>
      <c r="AS385" s="292"/>
      <c r="AT385" s="292"/>
      <c r="AU385" s="292"/>
      <c r="AV385" s="292"/>
      <c r="AW385" s="292"/>
      <c r="AX385" s="292"/>
      <c r="AY385" s="292"/>
      <c r="AZ385" s="421"/>
      <c r="BA385" s="292"/>
      <c r="BB385" s="292"/>
      <c r="BC385" s="292"/>
      <c r="BD385" s="292"/>
      <c r="BE385" s="292"/>
      <c r="BF385" s="292"/>
      <c r="BG385" s="292"/>
      <c r="BH385" s="292"/>
      <c r="BI385" s="292"/>
      <c r="BJ385" s="292"/>
      <c r="BK385" s="24"/>
      <c r="BL385" s="53"/>
      <c r="BM385" s="26"/>
      <c r="BN385" s="23"/>
      <c r="BO385" s="23"/>
      <c r="BP385" s="23"/>
      <c r="BQ385" s="23"/>
    </row>
    <row r="386" spans="1:69" ht="12.75" customHeight="1" x14ac:dyDescent="0.25">
      <c r="A386" s="23"/>
      <c r="B386" s="126"/>
      <c r="C386" s="23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52"/>
      <c r="P386" s="22"/>
      <c r="Q386" s="22"/>
      <c r="R386" s="23"/>
      <c r="S386" s="23"/>
      <c r="T386" s="23"/>
      <c r="U386" s="23"/>
      <c r="V386" s="23"/>
      <c r="W386" s="23"/>
      <c r="X386" s="23"/>
      <c r="Y386" s="23"/>
      <c r="Z386" s="23"/>
      <c r="AA386" s="24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92"/>
      <c r="AN386" s="421"/>
      <c r="AO386" s="292"/>
      <c r="AP386" s="292"/>
      <c r="AQ386" s="292"/>
      <c r="AR386" s="292"/>
      <c r="AS386" s="292"/>
      <c r="AT386" s="292"/>
      <c r="AU386" s="292"/>
      <c r="AV386" s="292"/>
      <c r="AW386" s="292"/>
      <c r="AX386" s="292"/>
      <c r="AY386" s="292"/>
      <c r="AZ386" s="421"/>
      <c r="BA386" s="292"/>
      <c r="BB386" s="292"/>
      <c r="BC386" s="292"/>
      <c r="BD386" s="292"/>
      <c r="BE386" s="292"/>
      <c r="BF386" s="292"/>
      <c r="BG386" s="292"/>
      <c r="BH386" s="292"/>
      <c r="BI386" s="292"/>
      <c r="BJ386" s="292"/>
      <c r="BK386" s="24"/>
      <c r="BL386" s="53"/>
      <c r="BM386" s="26"/>
      <c r="BN386" s="23"/>
      <c r="BO386" s="23"/>
      <c r="BP386" s="23"/>
      <c r="BQ386" s="23"/>
    </row>
    <row r="387" spans="1:69" ht="12.75" customHeight="1" x14ac:dyDescent="0.25">
      <c r="A387" s="23"/>
      <c r="B387" s="126"/>
      <c r="C387" s="23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52"/>
      <c r="P387" s="22"/>
      <c r="Q387" s="22"/>
      <c r="R387" s="23"/>
      <c r="S387" s="23"/>
      <c r="T387" s="23"/>
      <c r="U387" s="23"/>
      <c r="V387" s="23"/>
      <c r="W387" s="23"/>
      <c r="X387" s="23"/>
      <c r="Y387" s="23"/>
      <c r="Z387" s="23"/>
      <c r="AA387" s="24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92"/>
      <c r="AN387" s="421"/>
      <c r="AO387" s="292"/>
      <c r="AP387" s="292"/>
      <c r="AQ387" s="292"/>
      <c r="AR387" s="292"/>
      <c r="AS387" s="292"/>
      <c r="AT387" s="292"/>
      <c r="AU387" s="292"/>
      <c r="AV387" s="292"/>
      <c r="AW387" s="292"/>
      <c r="AX387" s="292"/>
      <c r="AY387" s="292"/>
      <c r="AZ387" s="421"/>
      <c r="BA387" s="292"/>
      <c r="BB387" s="292"/>
      <c r="BC387" s="292"/>
      <c r="BD387" s="292"/>
      <c r="BE387" s="292"/>
      <c r="BF387" s="292"/>
      <c r="BG387" s="292"/>
      <c r="BH387" s="292"/>
      <c r="BI387" s="292"/>
      <c r="BJ387" s="292"/>
      <c r="BK387" s="24"/>
      <c r="BL387" s="53"/>
      <c r="BM387" s="26"/>
      <c r="BN387" s="23"/>
      <c r="BO387" s="23"/>
      <c r="BP387" s="23"/>
      <c r="BQ387" s="23"/>
    </row>
    <row r="388" spans="1:69" ht="12.75" customHeight="1" x14ac:dyDescent="0.25">
      <c r="A388" s="23"/>
      <c r="B388" s="126"/>
      <c r="C388" s="23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52"/>
      <c r="P388" s="22"/>
      <c r="Q388" s="22"/>
      <c r="R388" s="23"/>
      <c r="S388" s="23"/>
      <c r="T388" s="23"/>
      <c r="U388" s="23"/>
      <c r="V388" s="23"/>
      <c r="W388" s="23"/>
      <c r="X388" s="23"/>
      <c r="Y388" s="23"/>
      <c r="Z388" s="23"/>
      <c r="AA388" s="24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92"/>
      <c r="AN388" s="421"/>
      <c r="AO388" s="292"/>
      <c r="AP388" s="292"/>
      <c r="AQ388" s="292"/>
      <c r="AR388" s="292"/>
      <c r="AS388" s="292"/>
      <c r="AT388" s="292"/>
      <c r="AU388" s="292"/>
      <c r="AV388" s="292"/>
      <c r="AW388" s="292"/>
      <c r="AX388" s="292"/>
      <c r="AY388" s="292"/>
      <c r="AZ388" s="421"/>
      <c r="BA388" s="292"/>
      <c r="BB388" s="292"/>
      <c r="BC388" s="292"/>
      <c r="BD388" s="292"/>
      <c r="BE388" s="292"/>
      <c r="BF388" s="292"/>
      <c r="BG388" s="292"/>
      <c r="BH388" s="292"/>
      <c r="BI388" s="292"/>
      <c r="BJ388" s="292"/>
      <c r="BK388" s="24"/>
      <c r="BL388" s="53"/>
      <c r="BM388" s="26"/>
      <c r="BN388" s="23"/>
      <c r="BO388" s="23"/>
      <c r="BP388" s="23"/>
      <c r="BQ388" s="23"/>
    </row>
    <row r="389" spans="1:69" ht="12.75" customHeight="1" x14ac:dyDescent="0.25">
      <c r="A389" s="23"/>
      <c r="B389" s="126"/>
      <c r="C389" s="23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52"/>
      <c r="P389" s="22"/>
      <c r="Q389" s="22"/>
      <c r="R389" s="23"/>
      <c r="S389" s="23"/>
      <c r="T389" s="23"/>
      <c r="U389" s="23"/>
      <c r="V389" s="23"/>
      <c r="W389" s="23"/>
      <c r="X389" s="23"/>
      <c r="Y389" s="23"/>
      <c r="Z389" s="23"/>
      <c r="AA389" s="24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92"/>
      <c r="AN389" s="421"/>
      <c r="AO389" s="292"/>
      <c r="AP389" s="292"/>
      <c r="AQ389" s="292"/>
      <c r="AR389" s="292"/>
      <c r="AS389" s="292"/>
      <c r="AT389" s="292"/>
      <c r="AU389" s="292"/>
      <c r="AV389" s="292"/>
      <c r="AW389" s="292"/>
      <c r="AX389" s="292"/>
      <c r="AY389" s="292"/>
      <c r="AZ389" s="421"/>
      <c r="BA389" s="292"/>
      <c r="BB389" s="292"/>
      <c r="BC389" s="292"/>
      <c r="BD389" s="292"/>
      <c r="BE389" s="292"/>
      <c r="BF389" s="292"/>
      <c r="BG389" s="292"/>
      <c r="BH389" s="292"/>
      <c r="BI389" s="292"/>
      <c r="BJ389" s="292"/>
      <c r="BK389" s="24"/>
      <c r="BL389" s="53"/>
      <c r="BM389" s="26"/>
      <c r="BN389" s="23"/>
      <c r="BO389" s="23"/>
      <c r="BP389" s="23"/>
      <c r="BQ389" s="23"/>
    </row>
    <row r="390" spans="1:69" ht="12.75" customHeight="1" x14ac:dyDescent="0.25">
      <c r="A390" s="23"/>
      <c r="B390" s="126"/>
      <c r="C390" s="23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52"/>
      <c r="P390" s="22"/>
      <c r="Q390" s="22"/>
      <c r="R390" s="23"/>
      <c r="S390" s="23"/>
      <c r="T390" s="23"/>
      <c r="U390" s="23"/>
      <c r="V390" s="23"/>
      <c r="W390" s="23"/>
      <c r="X390" s="23"/>
      <c r="Y390" s="23"/>
      <c r="Z390" s="23"/>
      <c r="AA390" s="24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92"/>
      <c r="AN390" s="421"/>
      <c r="AO390" s="292"/>
      <c r="AP390" s="292"/>
      <c r="AQ390" s="292"/>
      <c r="AR390" s="292"/>
      <c r="AS390" s="292"/>
      <c r="AT390" s="292"/>
      <c r="AU390" s="292"/>
      <c r="AV390" s="292"/>
      <c r="AW390" s="292"/>
      <c r="AX390" s="292"/>
      <c r="AY390" s="292"/>
      <c r="AZ390" s="421"/>
      <c r="BA390" s="292"/>
      <c r="BB390" s="292"/>
      <c r="BC390" s="292"/>
      <c r="BD390" s="292"/>
      <c r="BE390" s="292"/>
      <c r="BF390" s="292"/>
      <c r="BG390" s="292"/>
      <c r="BH390" s="292"/>
      <c r="BI390" s="292"/>
      <c r="BJ390" s="292"/>
      <c r="BK390" s="24"/>
      <c r="BL390" s="53"/>
      <c r="BM390" s="26"/>
      <c r="BN390" s="23"/>
      <c r="BO390" s="23"/>
      <c r="BP390" s="23"/>
      <c r="BQ390" s="23"/>
    </row>
    <row r="391" spans="1:69" ht="12.75" customHeight="1" x14ac:dyDescent="0.25">
      <c r="A391" s="23"/>
      <c r="B391" s="126"/>
      <c r="C391" s="23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52"/>
      <c r="P391" s="22"/>
      <c r="Q391" s="22"/>
      <c r="R391" s="23"/>
      <c r="S391" s="23"/>
      <c r="T391" s="23"/>
      <c r="U391" s="23"/>
      <c r="V391" s="23"/>
      <c r="W391" s="23"/>
      <c r="X391" s="23"/>
      <c r="Y391" s="23"/>
      <c r="Z391" s="23"/>
      <c r="AA391" s="24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92"/>
      <c r="AN391" s="421"/>
      <c r="AO391" s="292"/>
      <c r="AP391" s="292"/>
      <c r="AQ391" s="292"/>
      <c r="AR391" s="292"/>
      <c r="AS391" s="292"/>
      <c r="AT391" s="292"/>
      <c r="AU391" s="292"/>
      <c r="AV391" s="292"/>
      <c r="AW391" s="292"/>
      <c r="AX391" s="292"/>
      <c r="AY391" s="292"/>
      <c r="AZ391" s="421"/>
      <c r="BA391" s="292"/>
      <c r="BB391" s="292"/>
      <c r="BC391" s="292"/>
      <c r="BD391" s="292"/>
      <c r="BE391" s="292"/>
      <c r="BF391" s="292"/>
      <c r="BG391" s="292"/>
      <c r="BH391" s="292"/>
      <c r="BI391" s="292"/>
      <c r="BJ391" s="292"/>
      <c r="BK391" s="24"/>
      <c r="BL391" s="53"/>
      <c r="BM391" s="26"/>
      <c r="BN391" s="23"/>
      <c r="BO391" s="23"/>
      <c r="BP391" s="23"/>
      <c r="BQ391" s="23"/>
    </row>
    <row r="392" spans="1:69" ht="12.75" customHeight="1" x14ac:dyDescent="0.25">
      <c r="A392" s="23"/>
      <c r="B392" s="126"/>
      <c r="C392" s="23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52"/>
      <c r="P392" s="22"/>
      <c r="Q392" s="22"/>
      <c r="R392" s="23"/>
      <c r="S392" s="23"/>
      <c r="T392" s="23"/>
      <c r="U392" s="23"/>
      <c r="V392" s="23"/>
      <c r="W392" s="23"/>
      <c r="X392" s="23"/>
      <c r="Y392" s="23"/>
      <c r="Z392" s="23"/>
      <c r="AA392" s="24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92"/>
      <c r="AN392" s="421"/>
      <c r="AO392" s="292"/>
      <c r="AP392" s="292"/>
      <c r="AQ392" s="292"/>
      <c r="AR392" s="292"/>
      <c r="AS392" s="292"/>
      <c r="AT392" s="292"/>
      <c r="AU392" s="292"/>
      <c r="AV392" s="292"/>
      <c r="AW392" s="292"/>
      <c r="AX392" s="292"/>
      <c r="AY392" s="292"/>
      <c r="AZ392" s="421"/>
      <c r="BA392" s="292"/>
      <c r="BB392" s="292"/>
      <c r="BC392" s="292"/>
      <c r="BD392" s="292"/>
      <c r="BE392" s="292"/>
      <c r="BF392" s="292"/>
      <c r="BG392" s="292"/>
      <c r="BH392" s="292"/>
      <c r="BI392" s="292"/>
      <c r="BJ392" s="292"/>
      <c r="BK392" s="24"/>
      <c r="BL392" s="53"/>
      <c r="BM392" s="26"/>
      <c r="BN392" s="23"/>
      <c r="BO392" s="23"/>
      <c r="BP392" s="23"/>
      <c r="BQ392" s="23"/>
    </row>
    <row r="393" spans="1:69" ht="12.75" customHeight="1" x14ac:dyDescent="0.25">
      <c r="A393" s="23"/>
      <c r="B393" s="126"/>
      <c r="C393" s="23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52"/>
      <c r="P393" s="22"/>
      <c r="Q393" s="22"/>
      <c r="R393" s="23"/>
      <c r="S393" s="23"/>
      <c r="T393" s="23"/>
      <c r="U393" s="23"/>
      <c r="V393" s="23"/>
      <c r="W393" s="23"/>
      <c r="X393" s="23"/>
      <c r="Y393" s="23"/>
      <c r="Z393" s="23"/>
      <c r="AA393" s="24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92"/>
      <c r="AN393" s="421"/>
      <c r="AO393" s="292"/>
      <c r="AP393" s="292"/>
      <c r="AQ393" s="292"/>
      <c r="AR393" s="292"/>
      <c r="AS393" s="292"/>
      <c r="AT393" s="292"/>
      <c r="AU393" s="292"/>
      <c r="AV393" s="292"/>
      <c r="AW393" s="292"/>
      <c r="AX393" s="292"/>
      <c r="AY393" s="292"/>
      <c r="AZ393" s="421"/>
      <c r="BA393" s="292"/>
      <c r="BB393" s="292"/>
      <c r="BC393" s="292"/>
      <c r="BD393" s="292"/>
      <c r="BE393" s="292"/>
      <c r="BF393" s="292"/>
      <c r="BG393" s="292"/>
      <c r="BH393" s="292"/>
      <c r="BI393" s="292"/>
      <c r="BJ393" s="292"/>
      <c r="BK393" s="24"/>
      <c r="BL393" s="53"/>
      <c r="BM393" s="26"/>
      <c r="BN393" s="23"/>
      <c r="BO393" s="23"/>
      <c r="BP393" s="23"/>
      <c r="BQ393" s="23"/>
    </row>
    <row r="394" spans="1:69" ht="12.75" customHeight="1" x14ac:dyDescent="0.25">
      <c r="A394" s="23"/>
      <c r="B394" s="126"/>
      <c r="C394" s="23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52"/>
      <c r="P394" s="22"/>
      <c r="Q394" s="22"/>
      <c r="R394" s="23"/>
      <c r="S394" s="23"/>
      <c r="T394" s="23"/>
      <c r="U394" s="23"/>
      <c r="V394" s="23"/>
      <c r="W394" s="23"/>
      <c r="X394" s="23"/>
      <c r="Y394" s="23"/>
      <c r="Z394" s="23"/>
      <c r="AA394" s="24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92"/>
      <c r="AN394" s="421"/>
      <c r="AO394" s="292"/>
      <c r="AP394" s="292"/>
      <c r="AQ394" s="292"/>
      <c r="AR394" s="292"/>
      <c r="AS394" s="292"/>
      <c r="AT394" s="292"/>
      <c r="AU394" s="292"/>
      <c r="AV394" s="292"/>
      <c r="AW394" s="292"/>
      <c r="AX394" s="292"/>
      <c r="AY394" s="292"/>
      <c r="AZ394" s="421"/>
      <c r="BA394" s="292"/>
      <c r="BB394" s="292"/>
      <c r="BC394" s="292"/>
      <c r="BD394" s="292"/>
      <c r="BE394" s="292"/>
      <c r="BF394" s="292"/>
      <c r="BG394" s="292"/>
      <c r="BH394" s="292"/>
      <c r="BI394" s="292"/>
      <c r="BJ394" s="292"/>
      <c r="BK394" s="24"/>
      <c r="BL394" s="53"/>
      <c r="BM394" s="26"/>
      <c r="BN394" s="23"/>
      <c r="BO394" s="23"/>
      <c r="BP394" s="23"/>
      <c r="BQ394" s="23"/>
    </row>
    <row r="395" spans="1:69" ht="12.75" customHeight="1" x14ac:dyDescent="0.25">
      <c r="A395" s="23"/>
      <c r="B395" s="126"/>
      <c r="C395" s="23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52"/>
      <c r="P395" s="22"/>
      <c r="Q395" s="22"/>
      <c r="R395" s="23"/>
      <c r="S395" s="23"/>
      <c r="T395" s="23"/>
      <c r="U395" s="23"/>
      <c r="V395" s="23"/>
      <c r="W395" s="23"/>
      <c r="X395" s="23"/>
      <c r="Y395" s="23"/>
      <c r="Z395" s="23"/>
      <c r="AA395" s="24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92"/>
      <c r="AN395" s="421"/>
      <c r="AO395" s="292"/>
      <c r="AP395" s="292"/>
      <c r="AQ395" s="292"/>
      <c r="AR395" s="292"/>
      <c r="AS395" s="292"/>
      <c r="AT395" s="292"/>
      <c r="AU395" s="292"/>
      <c r="AV395" s="292"/>
      <c r="AW395" s="292"/>
      <c r="AX395" s="292"/>
      <c r="AY395" s="292"/>
      <c r="AZ395" s="421"/>
      <c r="BA395" s="292"/>
      <c r="BB395" s="292"/>
      <c r="BC395" s="292"/>
      <c r="BD395" s="292"/>
      <c r="BE395" s="292"/>
      <c r="BF395" s="292"/>
      <c r="BG395" s="292"/>
      <c r="BH395" s="292"/>
      <c r="BI395" s="292"/>
      <c r="BJ395" s="292"/>
      <c r="BK395" s="24"/>
      <c r="BL395" s="53"/>
      <c r="BM395" s="26"/>
      <c r="BN395" s="23"/>
      <c r="BO395" s="23"/>
      <c r="BP395" s="23"/>
      <c r="BQ395" s="23"/>
    </row>
    <row r="396" spans="1:69" ht="12.75" customHeight="1" x14ac:dyDescent="0.25">
      <c r="A396" s="23"/>
      <c r="B396" s="126"/>
      <c r="C396" s="23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52"/>
      <c r="P396" s="22"/>
      <c r="Q396" s="22"/>
      <c r="R396" s="23"/>
      <c r="S396" s="23"/>
      <c r="T396" s="23"/>
      <c r="U396" s="23"/>
      <c r="V396" s="23"/>
      <c r="W396" s="23"/>
      <c r="X396" s="23"/>
      <c r="Y396" s="23"/>
      <c r="Z396" s="23"/>
      <c r="AA396" s="24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92"/>
      <c r="AN396" s="421"/>
      <c r="AO396" s="292"/>
      <c r="AP396" s="292"/>
      <c r="AQ396" s="292"/>
      <c r="AR396" s="292"/>
      <c r="AS396" s="292"/>
      <c r="AT396" s="292"/>
      <c r="AU396" s="292"/>
      <c r="AV396" s="292"/>
      <c r="AW396" s="292"/>
      <c r="AX396" s="292"/>
      <c r="AY396" s="292"/>
      <c r="AZ396" s="421"/>
      <c r="BA396" s="292"/>
      <c r="BB396" s="292"/>
      <c r="BC396" s="292"/>
      <c r="BD396" s="292"/>
      <c r="BE396" s="292"/>
      <c r="BF396" s="292"/>
      <c r="BG396" s="292"/>
      <c r="BH396" s="292"/>
      <c r="BI396" s="292"/>
      <c r="BJ396" s="292"/>
      <c r="BK396" s="24"/>
      <c r="BL396" s="53"/>
      <c r="BM396" s="26"/>
      <c r="BN396" s="23"/>
      <c r="BO396" s="23"/>
      <c r="BP396" s="23"/>
      <c r="BQ396" s="23"/>
    </row>
    <row r="397" spans="1:69" ht="12.75" customHeight="1" x14ac:dyDescent="0.25">
      <c r="A397" s="23"/>
      <c r="B397" s="126"/>
      <c r="C397" s="23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52"/>
      <c r="P397" s="22"/>
      <c r="Q397" s="22"/>
      <c r="R397" s="23"/>
      <c r="S397" s="23"/>
      <c r="T397" s="23"/>
      <c r="U397" s="23"/>
      <c r="V397" s="23"/>
      <c r="W397" s="23"/>
      <c r="X397" s="23"/>
      <c r="Y397" s="23"/>
      <c r="Z397" s="23"/>
      <c r="AA397" s="24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92"/>
      <c r="AN397" s="421"/>
      <c r="AO397" s="292"/>
      <c r="AP397" s="292"/>
      <c r="AQ397" s="292"/>
      <c r="AR397" s="292"/>
      <c r="AS397" s="292"/>
      <c r="AT397" s="292"/>
      <c r="AU397" s="292"/>
      <c r="AV397" s="292"/>
      <c r="AW397" s="292"/>
      <c r="AX397" s="292"/>
      <c r="AY397" s="292"/>
      <c r="AZ397" s="421"/>
      <c r="BA397" s="292"/>
      <c r="BB397" s="292"/>
      <c r="BC397" s="292"/>
      <c r="BD397" s="292"/>
      <c r="BE397" s="292"/>
      <c r="BF397" s="292"/>
      <c r="BG397" s="292"/>
      <c r="BH397" s="292"/>
      <c r="BI397" s="292"/>
      <c r="BJ397" s="292"/>
      <c r="BK397" s="24"/>
      <c r="BL397" s="53"/>
      <c r="BM397" s="26"/>
      <c r="BN397" s="23"/>
      <c r="BO397" s="23"/>
      <c r="BP397" s="23"/>
      <c r="BQ397" s="23"/>
    </row>
    <row r="398" spans="1:69" ht="12.75" customHeight="1" x14ac:dyDescent="0.25">
      <c r="A398" s="23"/>
      <c r="B398" s="126"/>
      <c r="C398" s="23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52"/>
      <c r="P398" s="22"/>
      <c r="Q398" s="22"/>
      <c r="R398" s="23"/>
      <c r="S398" s="23"/>
      <c r="T398" s="23"/>
      <c r="U398" s="23"/>
      <c r="V398" s="23"/>
      <c r="W398" s="23"/>
      <c r="X398" s="23"/>
      <c r="Y398" s="23"/>
      <c r="Z398" s="23"/>
      <c r="AA398" s="24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92"/>
      <c r="AN398" s="421"/>
      <c r="AO398" s="292"/>
      <c r="AP398" s="292"/>
      <c r="AQ398" s="292"/>
      <c r="AR398" s="292"/>
      <c r="AS398" s="292"/>
      <c r="AT398" s="292"/>
      <c r="AU398" s="292"/>
      <c r="AV398" s="292"/>
      <c r="AW398" s="292"/>
      <c r="AX398" s="292"/>
      <c r="AY398" s="292"/>
      <c r="AZ398" s="421"/>
      <c r="BA398" s="292"/>
      <c r="BB398" s="292"/>
      <c r="BC398" s="292"/>
      <c r="BD398" s="292"/>
      <c r="BE398" s="292"/>
      <c r="BF398" s="292"/>
      <c r="BG398" s="292"/>
      <c r="BH398" s="292"/>
      <c r="BI398" s="292"/>
      <c r="BJ398" s="292"/>
      <c r="BK398" s="24"/>
      <c r="BL398" s="53"/>
      <c r="BM398" s="26"/>
      <c r="BN398" s="23"/>
      <c r="BO398" s="23"/>
      <c r="BP398" s="23"/>
      <c r="BQ398" s="23"/>
    </row>
    <row r="399" spans="1:69" ht="12.75" customHeight="1" x14ac:dyDescent="0.25">
      <c r="A399" s="23"/>
      <c r="B399" s="126"/>
      <c r="C399" s="23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52"/>
      <c r="P399" s="22"/>
      <c r="Q399" s="22"/>
      <c r="R399" s="23"/>
      <c r="S399" s="23"/>
      <c r="T399" s="23"/>
      <c r="U399" s="23"/>
      <c r="V399" s="23"/>
      <c r="W399" s="23"/>
      <c r="X399" s="23"/>
      <c r="Y399" s="23"/>
      <c r="Z399" s="23"/>
      <c r="AA399" s="24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92"/>
      <c r="AN399" s="421"/>
      <c r="AO399" s="292"/>
      <c r="AP399" s="292"/>
      <c r="AQ399" s="292"/>
      <c r="AR399" s="292"/>
      <c r="AS399" s="292"/>
      <c r="AT399" s="292"/>
      <c r="AU399" s="292"/>
      <c r="AV399" s="292"/>
      <c r="AW399" s="292"/>
      <c r="AX399" s="292"/>
      <c r="AY399" s="292"/>
      <c r="AZ399" s="421"/>
      <c r="BA399" s="292"/>
      <c r="BB399" s="292"/>
      <c r="BC399" s="292"/>
      <c r="BD399" s="292"/>
      <c r="BE399" s="292"/>
      <c r="BF399" s="292"/>
      <c r="BG399" s="292"/>
      <c r="BH399" s="292"/>
      <c r="BI399" s="292"/>
      <c r="BJ399" s="292"/>
      <c r="BK399" s="24"/>
      <c r="BL399" s="53"/>
      <c r="BM399" s="26"/>
      <c r="BN399" s="23"/>
      <c r="BO399" s="23"/>
      <c r="BP399" s="23"/>
      <c r="BQ399" s="23"/>
    </row>
    <row r="400" spans="1:69" ht="12.75" customHeight="1" x14ac:dyDescent="0.25">
      <c r="A400" s="23"/>
      <c r="B400" s="126"/>
      <c r="C400" s="23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52"/>
      <c r="P400" s="22"/>
      <c r="Q400" s="22"/>
      <c r="R400" s="23"/>
      <c r="S400" s="23"/>
      <c r="T400" s="23"/>
      <c r="U400" s="23"/>
      <c r="V400" s="23"/>
      <c r="W400" s="23"/>
      <c r="X400" s="23"/>
      <c r="Y400" s="23"/>
      <c r="Z400" s="23"/>
      <c r="AA400" s="24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92"/>
      <c r="AN400" s="421"/>
      <c r="AO400" s="292"/>
      <c r="AP400" s="292"/>
      <c r="AQ400" s="292"/>
      <c r="AR400" s="292"/>
      <c r="AS400" s="292"/>
      <c r="AT400" s="292"/>
      <c r="AU400" s="292"/>
      <c r="AV400" s="292"/>
      <c r="AW400" s="292"/>
      <c r="AX400" s="292"/>
      <c r="AY400" s="292"/>
      <c r="AZ400" s="421"/>
      <c r="BA400" s="292"/>
      <c r="BB400" s="292"/>
      <c r="BC400" s="292"/>
      <c r="BD400" s="292"/>
      <c r="BE400" s="292"/>
      <c r="BF400" s="292"/>
      <c r="BG400" s="292"/>
      <c r="BH400" s="292"/>
      <c r="BI400" s="292"/>
      <c r="BJ400" s="292"/>
      <c r="BK400" s="24"/>
      <c r="BL400" s="53"/>
      <c r="BM400" s="26"/>
      <c r="BN400" s="23"/>
      <c r="BO400" s="23"/>
      <c r="BP400" s="23"/>
      <c r="BQ400" s="23"/>
    </row>
    <row r="401" spans="1:69" ht="12.75" customHeight="1" x14ac:dyDescent="0.25">
      <c r="A401" s="23"/>
      <c r="B401" s="126"/>
      <c r="C401" s="23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52"/>
      <c r="P401" s="22"/>
      <c r="Q401" s="22"/>
      <c r="R401" s="23"/>
      <c r="S401" s="23"/>
      <c r="T401" s="23"/>
      <c r="U401" s="23"/>
      <c r="V401" s="23"/>
      <c r="W401" s="23"/>
      <c r="X401" s="23"/>
      <c r="Y401" s="23"/>
      <c r="Z401" s="23"/>
      <c r="AA401" s="24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92"/>
      <c r="AN401" s="421"/>
      <c r="AO401" s="292"/>
      <c r="AP401" s="292"/>
      <c r="AQ401" s="292"/>
      <c r="AR401" s="292"/>
      <c r="AS401" s="292"/>
      <c r="AT401" s="292"/>
      <c r="AU401" s="292"/>
      <c r="AV401" s="292"/>
      <c r="AW401" s="292"/>
      <c r="AX401" s="292"/>
      <c r="AY401" s="292"/>
      <c r="AZ401" s="421"/>
      <c r="BA401" s="292"/>
      <c r="BB401" s="292"/>
      <c r="BC401" s="292"/>
      <c r="BD401" s="292"/>
      <c r="BE401" s="292"/>
      <c r="BF401" s="292"/>
      <c r="BG401" s="292"/>
      <c r="BH401" s="292"/>
      <c r="BI401" s="292"/>
      <c r="BJ401" s="292"/>
      <c r="BK401" s="24"/>
      <c r="BL401" s="53"/>
      <c r="BM401" s="26"/>
      <c r="BN401" s="23"/>
      <c r="BO401" s="23"/>
      <c r="BP401" s="23"/>
      <c r="BQ401" s="23"/>
    </row>
    <row r="402" spans="1:69" ht="12.75" customHeight="1" x14ac:dyDescent="0.25">
      <c r="A402" s="23"/>
      <c r="B402" s="126"/>
      <c r="C402" s="23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52"/>
      <c r="P402" s="22"/>
      <c r="Q402" s="22"/>
      <c r="R402" s="23"/>
      <c r="S402" s="23"/>
      <c r="T402" s="23"/>
      <c r="U402" s="23"/>
      <c r="V402" s="23"/>
      <c r="W402" s="23"/>
      <c r="X402" s="23"/>
      <c r="Y402" s="23"/>
      <c r="Z402" s="23"/>
      <c r="AA402" s="24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92"/>
      <c r="AN402" s="421"/>
      <c r="AO402" s="292"/>
      <c r="AP402" s="292"/>
      <c r="AQ402" s="292"/>
      <c r="AR402" s="292"/>
      <c r="AS402" s="292"/>
      <c r="AT402" s="292"/>
      <c r="AU402" s="292"/>
      <c r="AV402" s="292"/>
      <c r="AW402" s="292"/>
      <c r="AX402" s="292"/>
      <c r="AY402" s="292"/>
      <c r="AZ402" s="421"/>
      <c r="BA402" s="292"/>
      <c r="BB402" s="292"/>
      <c r="BC402" s="292"/>
      <c r="BD402" s="292"/>
      <c r="BE402" s="292"/>
      <c r="BF402" s="292"/>
      <c r="BG402" s="292"/>
      <c r="BH402" s="292"/>
      <c r="BI402" s="292"/>
      <c r="BJ402" s="292"/>
      <c r="BK402" s="24"/>
      <c r="BL402" s="53"/>
      <c r="BM402" s="26"/>
      <c r="BN402" s="23"/>
      <c r="BO402" s="23"/>
      <c r="BP402" s="23"/>
      <c r="BQ402" s="23"/>
    </row>
    <row r="403" spans="1:69" ht="12.75" customHeight="1" x14ac:dyDescent="0.25">
      <c r="A403" s="23"/>
      <c r="B403" s="126"/>
      <c r="C403" s="23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52"/>
      <c r="P403" s="22"/>
      <c r="Q403" s="22"/>
      <c r="R403" s="23"/>
      <c r="S403" s="23"/>
      <c r="T403" s="23"/>
      <c r="U403" s="23"/>
      <c r="V403" s="23"/>
      <c r="W403" s="23"/>
      <c r="X403" s="23"/>
      <c r="Y403" s="23"/>
      <c r="Z403" s="23"/>
      <c r="AA403" s="24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92"/>
      <c r="AN403" s="421"/>
      <c r="AO403" s="292"/>
      <c r="AP403" s="292"/>
      <c r="AQ403" s="292"/>
      <c r="AR403" s="292"/>
      <c r="AS403" s="292"/>
      <c r="AT403" s="292"/>
      <c r="AU403" s="292"/>
      <c r="AV403" s="292"/>
      <c r="AW403" s="292"/>
      <c r="AX403" s="292"/>
      <c r="AY403" s="292"/>
      <c r="AZ403" s="421"/>
      <c r="BA403" s="292"/>
      <c r="BB403" s="292"/>
      <c r="BC403" s="292"/>
      <c r="BD403" s="292"/>
      <c r="BE403" s="292"/>
      <c r="BF403" s="292"/>
      <c r="BG403" s="292"/>
      <c r="BH403" s="292"/>
      <c r="BI403" s="292"/>
      <c r="BJ403" s="292"/>
      <c r="BK403" s="24"/>
      <c r="BL403" s="53"/>
      <c r="BM403" s="26"/>
      <c r="BN403" s="23"/>
      <c r="BO403" s="23"/>
      <c r="BP403" s="23"/>
      <c r="BQ403" s="23"/>
    </row>
    <row r="404" spans="1:69" ht="12.75" customHeight="1" x14ac:dyDescent="0.25">
      <c r="A404" s="23"/>
      <c r="B404" s="126"/>
      <c r="C404" s="23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52"/>
      <c r="P404" s="22"/>
      <c r="Q404" s="22"/>
      <c r="R404" s="23"/>
      <c r="S404" s="23"/>
      <c r="T404" s="23"/>
      <c r="U404" s="23"/>
      <c r="V404" s="23"/>
      <c r="W404" s="23"/>
      <c r="X404" s="23"/>
      <c r="Y404" s="23"/>
      <c r="Z404" s="23"/>
      <c r="AA404" s="24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92"/>
      <c r="AN404" s="421"/>
      <c r="AO404" s="292"/>
      <c r="AP404" s="292"/>
      <c r="AQ404" s="292"/>
      <c r="AR404" s="292"/>
      <c r="AS404" s="292"/>
      <c r="AT404" s="292"/>
      <c r="AU404" s="292"/>
      <c r="AV404" s="292"/>
      <c r="AW404" s="292"/>
      <c r="AX404" s="292"/>
      <c r="AY404" s="292"/>
      <c r="AZ404" s="421"/>
      <c r="BA404" s="292"/>
      <c r="BB404" s="292"/>
      <c r="BC404" s="292"/>
      <c r="BD404" s="292"/>
      <c r="BE404" s="292"/>
      <c r="BF404" s="292"/>
      <c r="BG404" s="292"/>
      <c r="BH404" s="292"/>
      <c r="BI404" s="292"/>
      <c r="BJ404" s="292"/>
      <c r="BK404" s="24"/>
      <c r="BL404" s="53"/>
      <c r="BM404" s="26"/>
      <c r="BN404" s="23"/>
      <c r="BO404" s="23"/>
      <c r="BP404" s="23"/>
      <c r="BQ404" s="23"/>
    </row>
    <row r="405" spans="1:69" ht="12.75" customHeight="1" x14ac:dyDescent="0.25">
      <c r="A405" s="23"/>
      <c r="B405" s="126"/>
      <c r="C405" s="23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52"/>
      <c r="P405" s="22"/>
      <c r="Q405" s="22"/>
      <c r="R405" s="23"/>
      <c r="S405" s="23"/>
      <c r="T405" s="23"/>
      <c r="U405" s="23"/>
      <c r="V405" s="23"/>
      <c r="W405" s="23"/>
      <c r="X405" s="23"/>
      <c r="Y405" s="23"/>
      <c r="Z405" s="23"/>
      <c r="AA405" s="24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92"/>
      <c r="AN405" s="421"/>
      <c r="AO405" s="292"/>
      <c r="AP405" s="292"/>
      <c r="AQ405" s="292"/>
      <c r="AR405" s="292"/>
      <c r="AS405" s="292"/>
      <c r="AT405" s="292"/>
      <c r="AU405" s="292"/>
      <c r="AV405" s="292"/>
      <c r="AW405" s="292"/>
      <c r="AX405" s="292"/>
      <c r="AY405" s="292"/>
      <c r="AZ405" s="421"/>
      <c r="BA405" s="292"/>
      <c r="BB405" s="292"/>
      <c r="BC405" s="292"/>
      <c r="BD405" s="292"/>
      <c r="BE405" s="292"/>
      <c r="BF405" s="292"/>
      <c r="BG405" s="292"/>
      <c r="BH405" s="292"/>
      <c r="BI405" s="292"/>
      <c r="BJ405" s="292"/>
      <c r="BK405" s="24"/>
      <c r="BL405" s="53"/>
      <c r="BM405" s="26"/>
      <c r="BN405" s="23"/>
      <c r="BO405" s="23"/>
      <c r="BP405" s="23"/>
      <c r="BQ405" s="23"/>
    </row>
    <row r="406" spans="1:69" ht="12.75" customHeight="1" x14ac:dyDescent="0.25">
      <c r="A406" s="23"/>
      <c r="B406" s="126"/>
      <c r="C406" s="23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52"/>
      <c r="P406" s="22"/>
      <c r="Q406" s="22"/>
      <c r="R406" s="23"/>
      <c r="S406" s="23"/>
      <c r="T406" s="23"/>
      <c r="U406" s="23"/>
      <c r="V406" s="23"/>
      <c r="W406" s="23"/>
      <c r="X406" s="23"/>
      <c r="Y406" s="23"/>
      <c r="Z406" s="23"/>
      <c r="AA406" s="24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92"/>
      <c r="AN406" s="421"/>
      <c r="AO406" s="292"/>
      <c r="AP406" s="292"/>
      <c r="AQ406" s="292"/>
      <c r="AR406" s="292"/>
      <c r="AS406" s="292"/>
      <c r="AT406" s="292"/>
      <c r="AU406" s="292"/>
      <c r="AV406" s="292"/>
      <c r="AW406" s="292"/>
      <c r="AX406" s="292"/>
      <c r="AY406" s="292"/>
      <c r="AZ406" s="421"/>
      <c r="BA406" s="292"/>
      <c r="BB406" s="292"/>
      <c r="BC406" s="292"/>
      <c r="BD406" s="292"/>
      <c r="BE406" s="292"/>
      <c r="BF406" s="292"/>
      <c r="BG406" s="292"/>
      <c r="BH406" s="292"/>
      <c r="BI406" s="292"/>
      <c r="BJ406" s="292"/>
      <c r="BK406" s="24"/>
      <c r="BL406" s="53"/>
      <c r="BM406" s="26"/>
      <c r="BN406" s="23"/>
      <c r="BO406" s="23"/>
      <c r="BP406" s="23"/>
      <c r="BQ406" s="23"/>
    </row>
    <row r="407" spans="1:69" ht="12.75" customHeight="1" x14ac:dyDescent="0.25">
      <c r="A407" s="23"/>
      <c r="B407" s="126"/>
      <c r="C407" s="23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52"/>
      <c r="P407" s="22"/>
      <c r="Q407" s="22"/>
      <c r="R407" s="23"/>
      <c r="S407" s="23"/>
      <c r="T407" s="23"/>
      <c r="U407" s="23"/>
      <c r="V407" s="23"/>
      <c r="W407" s="23"/>
      <c r="X407" s="23"/>
      <c r="Y407" s="23"/>
      <c r="Z407" s="23"/>
      <c r="AA407" s="24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92"/>
      <c r="AN407" s="421"/>
      <c r="AO407" s="292"/>
      <c r="AP407" s="292"/>
      <c r="AQ407" s="292"/>
      <c r="AR407" s="292"/>
      <c r="AS407" s="292"/>
      <c r="AT407" s="292"/>
      <c r="AU407" s="292"/>
      <c r="AV407" s="292"/>
      <c r="AW407" s="292"/>
      <c r="AX407" s="292"/>
      <c r="AY407" s="292"/>
      <c r="AZ407" s="421"/>
      <c r="BA407" s="292"/>
      <c r="BB407" s="292"/>
      <c r="BC407" s="292"/>
      <c r="BD407" s="292"/>
      <c r="BE407" s="292"/>
      <c r="BF407" s="292"/>
      <c r="BG407" s="292"/>
      <c r="BH407" s="292"/>
      <c r="BI407" s="292"/>
      <c r="BJ407" s="292"/>
      <c r="BK407" s="24"/>
      <c r="BL407" s="53"/>
      <c r="BM407" s="26"/>
      <c r="BN407" s="23"/>
      <c r="BO407" s="23"/>
      <c r="BP407" s="23"/>
      <c r="BQ407" s="23"/>
    </row>
    <row r="408" spans="1:69" ht="12.75" customHeight="1" x14ac:dyDescent="0.25">
      <c r="A408" s="23"/>
      <c r="B408" s="126"/>
      <c r="C408" s="23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52"/>
      <c r="P408" s="22"/>
      <c r="Q408" s="22"/>
      <c r="R408" s="23"/>
      <c r="S408" s="23"/>
      <c r="T408" s="23"/>
      <c r="U408" s="23"/>
      <c r="V408" s="23"/>
      <c r="W408" s="23"/>
      <c r="X408" s="23"/>
      <c r="Y408" s="23"/>
      <c r="Z408" s="23"/>
      <c r="AA408" s="24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92"/>
      <c r="AN408" s="421"/>
      <c r="AO408" s="292"/>
      <c r="AP408" s="292"/>
      <c r="AQ408" s="292"/>
      <c r="AR408" s="292"/>
      <c r="AS408" s="292"/>
      <c r="AT408" s="292"/>
      <c r="AU408" s="292"/>
      <c r="AV408" s="292"/>
      <c r="AW408" s="292"/>
      <c r="AX408" s="292"/>
      <c r="AY408" s="292"/>
      <c r="AZ408" s="421"/>
      <c r="BA408" s="292"/>
      <c r="BB408" s="292"/>
      <c r="BC408" s="292"/>
      <c r="BD408" s="292"/>
      <c r="BE408" s="292"/>
      <c r="BF408" s="292"/>
      <c r="BG408" s="292"/>
      <c r="BH408" s="292"/>
      <c r="BI408" s="292"/>
      <c r="BJ408" s="292"/>
      <c r="BK408" s="24"/>
      <c r="BL408" s="53"/>
      <c r="BM408" s="26"/>
      <c r="BN408" s="23"/>
      <c r="BO408" s="23"/>
      <c r="BP408" s="23"/>
      <c r="BQ408" s="23"/>
    </row>
    <row r="409" spans="1:69" ht="12.75" customHeight="1" x14ac:dyDescent="0.25">
      <c r="A409" s="23"/>
      <c r="B409" s="126"/>
      <c r="C409" s="23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52"/>
      <c r="P409" s="22"/>
      <c r="Q409" s="22"/>
      <c r="R409" s="23"/>
      <c r="S409" s="23"/>
      <c r="T409" s="23"/>
      <c r="U409" s="23"/>
      <c r="V409" s="23"/>
      <c r="W409" s="23"/>
      <c r="X409" s="23"/>
      <c r="Y409" s="23"/>
      <c r="Z409" s="23"/>
      <c r="AA409" s="24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92"/>
      <c r="AN409" s="421"/>
      <c r="AO409" s="292"/>
      <c r="AP409" s="292"/>
      <c r="AQ409" s="292"/>
      <c r="AR409" s="292"/>
      <c r="AS409" s="292"/>
      <c r="AT409" s="292"/>
      <c r="AU409" s="292"/>
      <c r="AV409" s="292"/>
      <c r="AW409" s="292"/>
      <c r="AX409" s="292"/>
      <c r="AY409" s="292"/>
      <c r="AZ409" s="421"/>
      <c r="BA409" s="292"/>
      <c r="BB409" s="292"/>
      <c r="BC409" s="292"/>
      <c r="BD409" s="292"/>
      <c r="BE409" s="292"/>
      <c r="BF409" s="292"/>
      <c r="BG409" s="292"/>
      <c r="BH409" s="292"/>
      <c r="BI409" s="292"/>
      <c r="BJ409" s="292"/>
      <c r="BK409" s="24"/>
      <c r="BL409" s="53"/>
      <c r="BM409" s="26"/>
      <c r="BN409" s="23"/>
      <c r="BO409" s="23"/>
      <c r="BP409" s="23"/>
      <c r="BQ409" s="23"/>
    </row>
    <row r="410" spans="1:69" ht="12.75" customHeight="1" x14ac:dyDescent="0.25">
      <c r="A410" s="23"/>
      <c r="B410" s="126"/>
      <c r="C410" s="23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52"/>
      <c r="P410" s="22"/>
      <c r="Q410" s="22"/>
      <c r="R410" s="23"/>
      <c r="S410" s="23"/>
      <c r="T410" s="23"/>
      <c r="U410" s="23"/>
      <c r="V410" s="23"/>
      <c r="W410" s="23"/>
      <c r="X410" s="23"/>
      <c r="Y410" s="23"/>
      <c r="Z410" s="23"/>
      <c r="AA410" s="24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92"/>
      <c r="AN410" s="421"/>
      <c r="AO410" s="292"/>
      <c r="AP410" s="292"/>
      <c r="AQ410" s="292"/>
      <c r="AR410" s="292"/>
      <c r="AS410" s="292"/>
      <c r="AT410" s="292"/>
      <c r="AU410" s="292"/>
      <c r="AV410" s="292"/>
      <c r="AW410" s="292"/>
      <c r="AX410" s="292"/>
      <c r="AY410" s="292"/>
      <c r="AZ410" s="421"/>
      <c r="BA410" s="292"/>
      <c r="BB410" s="292"/>
      <c r="BC410" s="292"/>
      <c r="BD410" s="292"/>
      <c r="BE410" s="292"/>
      <c r="BF410" s="292"/>
      <c r="BG410" s="292"/>
      <c r="BH410" s="292"/>
      <c r="BI410" s="292"/>
      <c r="BJ410" s="292"/>
      <c r="BK410" s="24"/>
      <c r="BL410" s="53"/>
      <c r="BM410" s="26"/>
      <c r="BN410" s="23"/>
      <c r="BO410" s="23"/>
      <c r="BP410" s="23"/>
      <c r="BQ410" s="23"/>
    </row>
    <row r="411" spans="1:69" ht="12.75" customHeight="1" x14ac:dyDescent="0.25">
      <c r="A411" s="23"/>
      <c r="B411" s="126"/>
      <c r="C411" s="23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52"/>
      <c r="P411" s="22"/>
      <c r="Q411" s="22"/>
      <c r="R411" s="23"/>
      <c r="S411" s="23"/>
      <c r="T411" s="23"/>
      <c r="U411" s="23"/>
      <c r="V411" s="23"/>
      <c r="W411" s="23"/>
      <c r="X411" s="23"/>
      <c r="Y411" s="23"/>
      <c r="Z411" s="23"/>
      <c r="AA411" s="24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92"/>
      <c r="AN411" s="421"/>
      <c r="AO411" s="292"/>
      <c r="AP411" s="292"/>
      <c r="AQ411" s="292"/>
      <c r="AR411" s="292"/>
      <c r="AS411" s="292"/>
      <c r="AT411" s="292"/>
      <c r="AU411" s="292"/>
      <c r="AV411" s="292"/>
      <c r="AW411" s="292"/>
      <c r="AX411" s="292"/>
      <c r="AY411" s="292"/>
      <c r="AZ411" s="421"/>
      <c r="BA411" s="292"/>
      <c r="BB411" s="292"/>
      <c r="BC411" s="292"/>
      <c r="BD411" s="292"/>
      <c r="BE411" s="292"/>
      <c r="BF411" s="292"/>
      <c r="BG411" s="292"/>
      <c r="BH411" s="292"/>
      <c r="BI411" s="292"/>
      <c r="BJ411" s="292"/>
      <c r="BK411" s="24"/>
      <c r="BL411" s="53"/>
      <c r="BM411" s="26"/>
      <c r="BN411" s="23"/>
      <c r="BO411" s="23"/>
      <c r="BP411" s="23"/>
      <c r="BQ411" s="23"/>
    </row>
    <row r="412" spans="1:69" ht="12.75" customHeight="1" x14ac:dyDescent="0.25">
      <c r="A412" s="23"/>
      <c r="B412" s="126"/>
      <c r="C412" s="23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52"/>
      <c r="P412" s="22"/>
      <c r="Q412" s="22"/>
      <c r="R412" s="23"/>
      <c r="S412" s="23"/>
      <c r="T412" s="23"/>
      <c r="U412" s="23"/>
      <c r="V412" s="23"/>
      <c r="W412" s="23"/>
      <c r="X412" s="23"/>
      <c r="Y412" s="23"/>
      <c r="Z412" s="23"/>
      <c r="AA412" s="24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92"/>
      <c r="AN412" s="421"/>
      <c r="AO412" s="292"/>
      <c r="AP412" s="292"/>
      <c r="AQ412" s="292"/>
      <c r="AR412" s="292"/>
      <c r="AS412" s="292"/>
      <c r="AT412" s="292"/>
      <c r="AU412" s="292"/>
      <c r="AV412" s="292"/>
      <c r="AW412" s="292"/>
      <c r="AX412" s="292"/>
      <c r="AY412" s="292"/>
      <c r="AZ412" s="421"/>
      <c r="BA412" s="292"/>
      <c r="BB412" s="292"/>
      <c r="BC412" s="292"/>
      <c r="BD412" s="292"/>
      <c r="BE412" s="292"/>
      <c r="BF412" s="292"/>
      <c r="BG412" s="292"/>
      <c r="BH412" s="292"/>
      <c r="BI412" s="292"/>
      <c r="BJ412" s="292"/>
      <c r="BK412" s="24"/>
      <c r="BL412" s="53"/>
      <c r="BM412" s="26"/>
      <c r="BN412" s="23"/>
      <c r="BO412" s="23"/>
      <c r="BP412" s="23"/>
      <c r="BQ412" s="23"/>
    </row>
    <row r="413" spans="1:69" ht="12.75" customHeight="1" x14ac:dyDescent="0.25">
      <c r="A413" s="23"/>
      <c r="B413" s="126"/>
      <c r="C413" s="23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52"/>
      <c r="P413" s="22"/>
      <c r="Q413" s="22"/>
      <c r="R413" s="23"/>
      <c r="S413" s="23"/>
      <c r="T413" s="23"/>
      <c r="U413" s="23"/>
      <c r="V413" s="23"/>
      <c r="W413" s="23"/>
      <c r="X413" s="23"/>
      <c r="Y413" s="23"/>
      <c r="Z413" s="23"/>
      <c r="AA413" s="24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92"/>
      <c r="AN413" s="421"/>
      <c r="AO413" s="292"/>
      <c r="AP413" s="292"/>
      <c r="AQ413" s="292"/>
      <c r="AR413" s="292"/>
      <c r="AS413" s="292"/>
      <c r="AT413" s="292"/>
      <c r="AU413" s="292"/>
      <c r="AV413" s="292"/>
      <c r="AW413" s="292"/>
      <c r="AX413" s="292"/>
      <c r="AY413" s="292"/>
      <c r="AZ413" s="421"/>
      <c r="BA413" s="292"/>
      <c r="BB413" s="292"/>
      <c r="BC413" s="292"/>
      <c r="BD413" s="292"/>
      <c r="BE413" s="292"/>
      <c r="BF413" s="292"/>
      <c r="BG413" s="292"/>
      <c r="BH413" s="292"/>
      <c r="BI413" s="292"/>
      <c r="BJ413" s="292"/>
      <c r="BK413" s="24"/>
      <c r="BL413" s="53"/>
      <c r="BM413" s="26"/>
      <c r="BN413" s="23"/>
      <c r="BO413" s="23"/>
      <c r="BP413" s="23"/>
      <c r="BQ413" s="23"/>
    </row>
    <row r="414" spans="1:69" ht="12.75" customHeight="1" x14ac:dyDescent="0.25">
      <c r="A414" s="23"/>
      <c r="B414" s="126"/>
      <c r="C414" s="23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52"/>
      <c r="P414" s="22"/>
      <c r="Q414" s="22"/>
      <c r="R414" s="23"/>
      <c r="S414" s="23"/>
      <c r="T414" s="23"/>
      <c r="U414" s="23"/>
      <c r="V414" s="23"/>
      <c r="W414" s="23"/>
      <c r="X414" s="23"/>
      <c r="Y414" s="23"/>
      <c r="Z414" s="23"/>
      <c r="AA414" s="24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92"/>
      <c r="AN414" s="421"/>
      <c r="AO414" s="292"/>
      <c r="AP414" s="292"/>
      <c r="AQ414" s="292"/>
      <c r="AR414" s="292"/>
      <c r="AS414" s="292"/>
      <c r="AT414" s="292"/>
      <c r="AU414" s="292"/>
      <c r="AV414" s="292"/>
      <c r="AW414" s="292"/>
      <c r="AX414" s="292"/>
      <c r="AY414" s="292"/>
      <c r="AZ414" s="421"/>
      <c r="BA414" s="292"/>
      <c r="BB414" s="292"/>
      <c r="BC414" s="292"/>
      <c r="BD414" s="292"/>
      <c r="BE414" s="292"/>
      <c r="BF414" s="292"/>
      <c r="BG414" s="292"/>
      <c r="BH414" s="292"/>
      <c r="BI414" s="292"/>
      <c r="BJ414" s="292"/>
      <c r="BK414" s="24"/>
      <c r="BL414" s="53"/>
      <c r="BM414" s="26"/>
      <c r="BN414" s="23"/>
      <c r="BO414" s="23"/>
      <c r="BP414" s="23"/>
      <c r="BQ414" s="23"/>
    </row>
    <row r="415" spans="1:69" ht="12.75" customHeight="1" x14ac:dyDescent="0.25">
      <c r="A415" s="23"/>
      <c r="B415" s="126"/>
      <c r="C415" s="23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52"/>
      <c r="P415" s="22"/>
      <c r="Q415" s="22"/>
      <c r="R415" s="23"/>
      <c r="S415" s="23"/>
      <c r="T415" s="23"/>
      <c r="U415" s="23"/>
      <c r="V415" s="23"/>
      <c r="W415" s="23"/>
      <c r="X415" s="23"/>
      <c r="Y415" s="23"/>
      <c r="Z415" s="23"/>
      <c r="AA415" s="24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92"/>
      <c r="AN415" s="421"/>
      <c r="AO415" s="292"/>
      <c r="AP415" s="292"/>
      <c r="AQ415" s="292"/>
      <c r="AR415" s="292"/>
      <c r="AS415" s="292"/>
      <c r="AT415" s="292"/>
      <c r="AU415" s="292"/>
      <c r="AV415" s="292"/>
      <c r="AW415" s="292"/>
      <c r="AX415" s="292"/>
      <c r="AY415" s="292"/>
      <c r="AZ415" s="421"/>
      <c r="BA415" s="292"/>
      <c r="BB415" s="292"/>
      <c r="BC415" s="292"/>
      <c r="BD415" s="292"/>
      <c r="BE415" s="292"/>
      <c r="BF415" s="292"/>
      <c r="BG415" s="292"/>
      <c r="BH415" s="292"/>
      <c r="BI415" s="292"/>
      <c r="BJ415" s="292"/>
      <c r="BK415" s="24"/>
      <c r="BL415" s="53"/>
      <c r="BM415" s="26"/>
      <c r="BN415" s="23"/>
      <c r="BO415" s="23"/>
      <c r="BP415" s="23"/>
      <c r="BQ415" s="23"/>
    </row>
    <row r="416" spans="1:69" ht="12.75" customHeight="1" x14ac:dyDescent="0.25">
      <c r="A416" s="23"/>
      <c r="B416" s="126"/>
      <c r="C416" s="23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52"/>
      <c r="P416" s="22"/>
      <c r="Q416" s="22"/>
      <c r="R416" s="23"/>
      <c r="S416" s="23"/>
      <c r="T416" s="23"/>
      <c r="U416" s="23"/>
      <c r="V416" s="23"/>
      <c r="W416" s="23"/>
      <c r="X416" s="23"/>
      <c r="Y416" s="23"/>
      <c r="Z416" s="23"/>
      <c r="AA416" s="24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92"/>
      <c r="AN416" s="421"/>
      <c r="AO416" s="292"/>
      <c r="AP416" s="292"/>
      <c r="AQ416" s="292"/>
      <c r="AR416" s="292"/>
      <c r="AS416" s="292"/>
      <c r="AT416" s="292"/>
      <c r="AU416" s="292"/>
      <c r="AV416" s="292"/>
      <c r="AW416" s="292"/>
      <c r="AX416" s="292"/>
      <c r="AY416" s="292"/>
      <c r="AZ416" s="421"/>
      <c r="BA416" s="292"/>
      <c r="BB416" s="292"/>
      <c r="BC416" s="292"/>
      <c r="BD416" s="292"/>
      <c r="BE416" s="292"/>
      <c r="BF416" s="292"/>
      <c r="BG416" s="292"/>
      <c r="BH416" s="292"/>
      <c r="BI416" s="292"/>
      <c r="BJ416" s="292"/>
      <c r="BK416" s="24"/>
      <c r="BL416" s="53"/>
      <c r="BM416" s="26"/>
      <c r="BN416" s="23"/>
      <c r="BO416" s="23"/>
      <c r="BP416" s="23"/>
      <c r="BQ416" s="23"/>
    </row>
    <row r="417" spans="1:69" ht="12.75" customHeight="1" x14ac:dyDescent="0.25">
      <c r="A417" s="23"/>
      <c r="B417" s="126"/>
      <c r="C417" s="23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52"/>
      <c r="P417" s="22"/>
      <c r="Q417" s="22"/>
      <c r="R417" s="23"/>
      <c r="S417" s="23"/>
      <c r="T417" s="23"/>
      <c r="U417" s="23"/>
      <c r="V417" s="23"/>
      <c r="W417" s="23"/>
      <c r="X417" s="23"/>
      <c r="Y417" s="23"/>
      <c r="Z417" s="23"/>
      <c r="AA417" s="24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92"/>
      <c r="AN417" s="421"/>
      <c r="AO417" s="292"/>
      <c r="AP417" s="292"/>
      <c r="AQ417" s="292"/>
      <c r="AR417" s="292"/>
      <c r="AS417" s="292"/>
      <c r="AT417" s="292"/>
      <c r="AU417" s="292"/>
      <c r="AV417" s="292"/>
      <c r="AW417" s="292"/>
      <c r="AX417" s="292"/>
      <c r="AY417" s="292"/>
      <c r="AZ417" s="421"/>
      <c r="BA417" s="292"/>
      <c r="BB417" s="292"/>
      <c r="BC417" s="292"/>
      <c r="BD417" s="292"/>
      <c r="BE417" s="292"/>
      <c r="BF417" s="292"/>
      <c r="BG417" s="292"/>
      <c r="BH417" s="292"/>
      <c r="BI417" s="292"/>
      <c r="BJ417" s="292"/>
      <c r="BK417" s="24"/>
      <c r="BL417" s="53"/>
      <c r="BM417" s="26"/>
      <c r="BN417" s="23"/>
      <c r="BO417" s="23"/>
      <c r="BP417" s="23"/>
      <c r="BQ417" s="23"/>
    </row>
    <row r="418" spans="1:69" ht="12.75" customHeight="1" x14ac:dyDescent="0.25">
      <c r="A418" s="23"/>
      <c r="B418" s="126"/>
      <c r="C418" s="23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52"/>
      <c r="P418" s="22"/>
      <c r="Q418" s="22"/>
      <c r="R418" s="23"/>
      <c r="S418" s="23"/>
      <c r="T418" s="23"/>
      <c r="U418" s="23"/>
      <c r="V418" s="23"/>
      <c r="W418" s="23"/>
      <c r="X418" s="23"/>
      <c r="Y418" s="23"/>
      <c r="Z418" s="23"/>
      <c r="AA418" s="24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92"/>
      <c r="AN418" s="421"/>
      <c r="AO418" s="292"/>
      <c r="AP418" s="292"/>
      <c r="AQ418" s="292"/>
      <c r="AR418" s="292"/>
      <c r="AS418" s="292"/>
      <c r="AT418" s="292"/>
      <c r="AU418" s="292"/>
      <c r="AV418" s="292"/>
      <c r="AW418" s="292"/>
      <c r="AX418" s="292"/>
      <c r="AY418" s="292"/>
      <c r="AZ418" s="421"/>
      <c r="BA418" s="292"/>
      <c r="BB418" s="292"/>
      <c r="BC418" s="292"/>
      <c r="BD418" s="292"/>
      <c r="BE418" s="292"/>
      <c r="BF418" s="292"/>
      <c r="BG418" s="292"/>
      <c r="BH418" s="292"/>
      <c r="BI418" s="292"/>
      <c r="BJ418" s="292"/>
      <c r="BK418" s="24"/>
      <c r="BL418" s="53"/>
      <c r="BM418" s="26"/>
      <c r="BN418" s="23"/>
      <c r="BO418" s="23"/>
      <c r="BP418" s="23"/>
      <c r="BQ418" s="23"/>
    </row>
    <row r="419" spans="1:69" ht="12.75" customHeight="1" x14ac:dyDescent="0.25">
      <c r="A419" s="23"/>
      <c r="B419" s="126"/>
      <c r="C419" s="23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52"/>
      <c r="P419" s="22"/>
      <c r="Q419" s="22"/>
      <c r="R419" s="23"/>
      <c r="S419" s="23"/>
      <c r="T419" s="23"/>
      <c r="U419" s="23"/>
      <c r="V419" s="23"/>
      <c r="W419" s="23"/>
      <c r="X419" s="23"/>
      <c r="Y419" s="23"/>
      <c r="Z419" s="23"/>
      <c r="AA419" s="24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92"/>
      <c r="AN419" s="421"/>
      <c r="AO419" s="292"/>
      <c r="AP419" s="292"/>
      <c r="AQ419" s="292"/>
      <c r="AR419" s="292"/>
      <c r="AS419" s="292"/>
      <c r="AT419" s="292"/>
      <c r="AU419" s="292"/>
      <c r="AV419" s="292"/>
      <c r="AW419" s="292"/>
      <c r="AX419" s="292"/>
      <c r="AY419" s="292"/>
      <c r="AZ419" s="421"/>
      <c r="BA419" s="292"/>
      <c r="BB419" s="292"/>
      <c r="BC419" s="292"/>
      <c r="BD419" s="292"/>
      <c r="BE419" s="292"/>
      <c r="BF419" s="292"/>
      <c r="BG419" s="292"/>
      <c r="BH419" s="292"/>
      <c r="BI419" s="292"/>
      <c r="BJ419" s="292"/>
      <c r="BK419" s="24"/>
      <c r="BL419" s="53"/>
      <c r="BM419" s="26"/>
      <c r="BN419" s="23"/>
      <c r="BO419" s="23"/>
      <c r="BP419" s="23"/>
      <c r="BQ419" s="23"/>
    </row>
    <row r="420" spans="1:69" ht="12.75" customHeight="1" x14ac:dyDescent="0.25">
      <c r="A420" s="23"/>
      <c r="B420" s="126"/>
      <c r="C420" s="23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52"/>
      <c r="P420" s="22"/>
      <c r="Q420" s="22"/>
      <c r="R420" s="23"/>
      <c r="S420" s="23"/>
      <c r="T420" s="23"/>
      <c r="U420" s="23"/>
      <c r="V420" s="23"/>
      <c r="W420" s="23"/>
      <c r="X420" s="23"/>
      <c r="Y420" s="23"/>
      <c r="Z420" s="23"/>
      <c r="AA420" s="24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92"/>
      <c r="AN420" s="421"/>
      <c r="AO420" s="292"/>
      <c r="AP420" s="292"/>
      <c r="AQ420" s="292"/>
      <c r="AR420" s="292"/>
      <c r="AS420" s="292"/>
      <c r="AT420" s="292"/>
      <c r="AU420" s="292"/>
      <c r="AV420" s="292"/>
      <c r="AW420" s="292"/>
      <c r="AX420" s="292"/>
      <c r="AY420" s="292"/>
      <c r="AZ420" s="421"/>
      <c r="BA420" s="292"/>
      <c r="BB420" s="292"/>
      <c r="BC420" s="292"/>
      <c r="BD420" s="292"/>
      <c r="BE420" s="292"/>
      <c r="BF420" s="292"/>
      <c r="BG420" s="292"/>
      <c r="BH420" s="292"/>
      <c r="BI420" s="292"/>
      <c r="BJ420" s="292"/>
      <c r="BK420" s="24"/>
      <c r="BL420" s="53"/>
      <c r="BM420" s="26"/>
      <c r="BN420" s="23"/>
      <c r="BO420" s="23"/>
      <c r="BP420" s="23"/>
      <c r="BQ420" s="23"/>
    </row>
    <row r="421" spans="1:69" ht="12.75" customHeight="1" x14ac:dyDescent="0.25">
      <c r="A421" s="23"/>
      <c r="B421" s="126"/>
      <c r="C421" s="23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52"/>
      <c r="P421" s="22"/>
      <c r="Q421" s="22"/>
      <c r="R421" s="23"/>
      <c r="S421" s="23"/>
      <c r="T421" s="23"/>
      <c r="U421" s="23"/>
      <c r="V421" s="23"/>
      <c r="W421" s="23"/>
      <c r="X421" s="23"/>
      <c r="Y421" s="23"/>
      <c r="Z421" s="23"/>
      <c r="AA421" s="24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92"/>
      <c r="AN421" s="421"/>
      <c r="AO421" s="292"/>
      <c r="AP421" s="292"/>
      <c r="AQ421" s="292"/>
      <c r="AR421" s="292"/>
      <c r="AS421" s="292"/>
      <c r="AT421" s="292"/>
      <c r="AU421" s="292"/>
      <c r="AV421" s="292"/>
      <c r="AW421" s="292"/>
      <c r="AX421" s="292"/>
      <c r="AY421" s="292"/>
      <c r="AZ421" s="421"/>
      <c r="BA421" s="292"/>
      <c r="BB421" s="292"/>
      <c r="BC421" s="292"/>
      <c r="BD421" s="292"/>
      <c r="BE421" s="292"/>
      <c r="BF421" s="292"/>
      <c r="BG421" s="292"/>
      <c r="BH421" s="292"/>
      <c r="BI421" s="292"/>
      <c r="BJ421" s="292"/>
      <c r="BK421" s="24"/>
      <c r="BL421" s="53"/>
      <c r="BM421" s="26"/>
      <c r="BN421" s="23"/>
      <c r="BO421" s="23"/>
      <c r="BP421" s="23"/>
      <c r="BQ421" s="23"/>
    </row>
    <row r="422" spans="1:69" ht="12.75" customHeight="1" x14ac:dyDescent="0.25">
      <c r="A422" s="23"/>
      <c r="B422" s="126"/>
      <c r="C422" s="23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52"/>
      <c r="P422" s="22"/>
      <c r="Q422" s="22"/>
      <c r="R422" s="23"/>
      <c r="S422" s="23"/>
      <c r="T422" s="23"/>
      <c r="U422" s="23"/>
      <c r="V422" s="23"/>
      <c r="W422" s="23"/>
      <c r="X422" s="23"/>
      <c r="Y422" s="23"/>
      <c r="Z422" s="23"/>
      <c r="AA422" s="24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92"/>
      <c r="AN422" s="421"/>
      <c r="AO422" s="292"/>
      <c r="AP422" s="292"/>
      <c r="AQ422" s="292"/>
      <c r="AR422" s="292"/>
      <c r="AS422" s="292"/>
      <c r="AT422" s="292"/>
      <c r="AU422" s="292"/>
      <c r="AV422" s="292"/>
      <c r="AW422" s="292"/>
      <c r="AX422" s="292"/>
      <c r="AY422" s="292"/>
      <c r="AZ422" s="421"/>
      <c r="BA422" s="292"/>
      <c r="BB422" s="292"/>
      <c r="BC422" s="292"/>
      <c r="BD422" s="292"/>
      <c r="BE422" s="292"/>
      <c r="BF422" s="292"/>
      <c r="BG422" s="292"/>
      <c r="BH422" s="292"/>
      <c r="BI422" s="292"/>
      <c r="BJ422" s="292"/>
      <c r="BK422" s="24"/>
      <c r="BL422" s="53"/>
      <c r="BM422" s="26"/>
      <c r="BN422" s="23"/>
      <c r="BO422" s="23"/>
      <c r="BP422" s="23"/>
      <c r="BQ422" s="23"/>
    </row>
    <row r="423" spans="1:69" ht="12.75" customHeight="1" x14ac:dyDescent="0.25">
      <c r="A423" s="23"/>
      <c r="B423" s="126"/>
      <c r="C423" s="23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52"/>
      <c r="P423" s="22"/>
      <c r="Q423" s="22"/>
      <c r="R423" s="23"/>
      <c r="S423" s="23"/>
      <c r="T423" s="23"/>
      <c r="U423" s="23"/>
      <c r="V423" s="23"/>
      <c r="W423" s="23"/>
      <c r="X423" s="23"/>
      <c r="Y423" s="23"/>
      <c r="Z423" s="23"/>
      <c r="AA423" s="24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92"/>
      <c r="AN423" s="421"/>
      <c r="AO423" s="292"/>
      <c r="AP423" s="292"/>
      <c r="AQ423" s="292"/>
      <c r="AR423" s="292"/>
      <c r="AS423" s="292"/>
      <c r="AT423" s="292"/>
      <c r="AU423" s="292"/>
      <c r="AV423" s="292"/>
      <c r="AW423" s="292"/>
      <c r="AX423" s="292"/>
      <c r="AY423" s="292"/>
      <c r="AZ423" s="421"/>
      <c r="BA423" s="292"/>
      <c r="BB423" s="292"/>
      <c r="BC423" s="292"/>
      <c r="BD423" s="292"/>
      <c r="BE423" s="292"/>
      <c r="BF423" s="292"/>
      <c r="BG423" s="292"/>
      <c r="BH423" s="292"/>
      <c r="BI423" s="292"/>
      <c r="BJ423" s="292"/>
      <c r="BK423" s="24"/>
      <c r="BL423" s="53"/>
      <c r="BM423" s="26"/>
      <c r="BN423" s="23"/>
      <c r="BO423" s="23"/>
      <c r="BP423" s="23"/>
      <c r="BQ423" s="23"/>
    </row>
    <row r="424" spans="1:69" ht="12.75" customHeight="1" x14ac:dyDescent="0.25">
      <c r="A424" s="23"/>
      <c r="B424" s="126"/>
      <c r="C424" s="23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52"/>
      <c r="P424" s="22"/>
      <c r="Q424" s="22"/>
      <c r="R424" s="23"/>
      <c r="S424" s="23"/>
      <c r="T424" s="23"/>
      <c r="U424" s="23"/>
      <c r="V424" s="23"/>
      <c r="W424" s="23"/>
      <c r="X424" s="23"/>
      <c r="Y424" s="23"/>
      <c r="Z424" s="23"/>
      <c r="AA424" s="24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92"/>
      <c r="AN424" s="421"/>
      <c r="AO424" s="292"/>
      <c r="AP424" s="292"/>
      <c r="AQ424" s="292"/>
      <c r="AR424" s="292"/>
      <c r="AS424" s="292"/>
      <c r="AT424" s="292"/>
      <c r="AU424" s="292"/>
      <c r="AV424" s="292"/>
      <c r="AW424" s="292"/>
      <c r="AX424" s="292"/>
      <c r="AY424" s="292"/>
      <c r="AZ424" s="421"/>
      <c r="BA424" s="292"/>
      <c r="BB424" s="292"/>
      <c r="BC424" s="292"/>
      <c r="BD424" s="292"/>
      <c r="BE424" s="292"/>
      <c r="BF424" s="292"/>
      <c r="BG424" s="292"/>
      <c r="BH424" s="292"/>
      <c r="BI424" s="292"/>
      <c r="BJ424" s="292"/>
      <c r="BK424" s="24"/>
      <c r="BL424" s="53"/>
      <c r="BM424" s="26"/>
      <c r="BN424" s="23"/>
      <c r="BO424" s="23"/>
      <c r="BP424" s="23"/>
      <c r="BQ424" s="23"/>
    </row>
    <row r="425" spans="1:69" ht="12.75" customHeight="1" x14ac:dyDescent="0.25">
      <c r="A425" s="23"/>
      <c r="B425" s="126"/>
      <c r="C425" s="23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52"/>
      <c r="P425" s="22"/>
      <c r="Q425" s="22"/>
      <c r="R425" s="23"/>
      <c r="S425" s="23"/>
      <c r="T425" s="23"/>
      <c r="U425" s="23"/>
      <c r="V425" s="23"/>
      <c r="W425" s="23"/>
      <c r="X425" s="23"/>
      <c r="Y425" s="23"/>
      <c r="Z425" s="23"/>
      <c r="AA425" s="24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92"/>
      <c r="AN425" s="421"/>
      <c r="AO425" s="292"/>
      <c r="AP425" s="292"/>
      <c r="AQ425" s="292"/>
      <c r="AR425" s="292"/>
      <c r="AS425" s="292"/>
      <c r="AT425" s="292"/>
      <c r="AU425" s="292"/>
      <c r="AV425" s="292"/>
      <c r="AW425" s="292"/>
      <c r="AX425" s="292"/>
      <c r="AY425" s="292"/>
      <c r="AZ425" s="421"/>
      <c r="BA425" s="292"/>
      <c r="BB425" s="292"/>
      <c r="BC425" s="292"/>
      <c r="BD425" s="292"/>
      <c r="BE425" s="292"/>
      <c r="BF425" s="292"/>
      <c r="BG425" s="292"/>
      <c r="BH425" s="292"/>
      <c r="BI425" s="292"/>
      <c r="BJ425" s="292"/>
      <c r="BK425" s="24"/>
      <c r="BL425" s="53"/>
      <c r="BM425" s="26"/>
      <c r="BN425" s="23"/>
      <c r="BO425" s="23"/>
      <c r="BP425" s="23"/>
      <c r="BQ425" s="23"/>
    </row>
    <row r="426" spans="1:69" ht="12.75" customHeight="1" x14ac:dyDescent="0.25">
      <c r="A426" s="23"/>
      <c r="B426" s="126"/>
      <c r="C426" s="23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52"/>
      <c r="P426" s="22"/>
      <c r="Q426" s="22"/>
      <c r="R426" s="23"/>
      <c r="S426" s="23"/>
      <c r="T426" s="23"/>
      <c r="U426" s="23"/>
      <c r="V426" s="23"/>
      <c r="W426" s="23"/>
      <c r="X426" s="23"/>
      <c r="Y426" s="23"/>
      <c r="Z426" s="23"/>
      <c r="AA426" s="24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92"/>
      <c r="AN426" s="421"/>
      <c r="AO426" s="292"/>
      <c r="AP426" s="292"/>
      <c r="AQ426" s="292"/>
      <c r="AR426" s="292"/>
      <c r="AS426" s="292"/>
      <c r="AT426" s="292"/>
      <c r="AU426" s="292"/>
      <c r="AV426" s="292"/>
      <c r="AW426" s="292"/>
      <c r="AX426" s="292"/>
      <c r="AY426" s="292"/>
      <c r="AZ426" s="421"/>
      <c r="BA426" s="292"/>
      <c r="BB426" s="292"/>
      <c r="BC426" s="292"/>
      <c r="BD426" s="292"/>
      <c r="BE426" s="292"/>
      <c r="BF426" s="292"/>
      <c r="BG426" s="292"/>
      <c r="BH426" s="292"/>
      <c r="BI426" s="292"/>
      <c r="BJ426" s="292"/>
      <c r="BK426" s="24"/>
      <c r="BL426" s="53"/>
      <c r="BM426" s="26"/>
      <c r="BN426" s="23"/>
      <c r="BO426" s="23"/>
      <c r="BP426" s="23"/>
      <c r="BQ426" s="23"/>
    </row>
    <row r="427" spans="1:69" ht="12.75" customHeight="1" x14ac:dyDescent="0.25">
      <c r="A427" s="23"/>
      <c r="B427" s="126"/>
      <c r="C427" s="23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52"/>
      <c r="P427" s="22"/>
      <c r="Q427" s="22"/>
      <c r="R427" s="23"/>
      <c r="S427" s="23"/>
      <c r="T427" s="23"/>
      <c r="U427" s="23"/>
      <c r="V427" s="23"/>
      <c r="W427" s="23"/>
      <c r="X427" s="23"/>
      <c r="Y427" s="23"/>
      <c r="Z427" s="23"/>
      <c r="AA427" s="24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92"/>
      <c r="AN427" s="421"/>
      <c r="AO427" s="292"/>
      <c r="AP427" s="292"/>
      <c r="AQ427" s="292"/>
      <c r="AR427" s="292"/>
      <c r="AS427" s="292"/>
      <c r="AT427" s="292"/>
      <c r="AU427" s="292"/>
      <c r="AV427" s="292"/>
      <c r="AW427" s="292"/>
      <c r="AX427" s="292"/>
      <c r="AY427" s="292"/>
      <c r="AZ427" s="421"/>
      <c r="BA427" s="292"/>
      <c r="BB427" s="292"/>
      <c r="BC427" s="292"/>
      <c r="BD427" s="292"/>
      <c r="BE427" s="292"/>
      <c r="BF427" s="292"/>
      <c r="BG427" s="292"/>
      <c r="BH427" s="292"/>
      <c r="BI427" s="292"/>
      <c r="BJ427" s="292"/>
      <c r="BK427" s="24"/>
      <c r="BL427" s="53"/>
      <c r="BM427" s="26"/>
      <c r="BN427" s="23"/>
      <c r="BO427" s="23"/>
      <c r="BP427" s="23"/>
      <c r="BQ427" s="23"/>
    </row>
    <row r="428" spans="1:69" ht="12.75" customHeight="1" x14ac:dyDescent="0.25">
      <c r="A428" s="23"/>
      <c r="B428" s="126"/>
      <c r="C428" s="23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52"/>
      <c r="P428" s="22"/>
      <c r="Q428" s="22"/>
      <c r="R428" s="23"/>
      <c r="S428" s="23"/>
      <c r="T428" s="23"/>
      <c r="U428" s="23"/>
      <c r="V428" s="23"/>
      <c r="W428" s="23"/>
      <c r="X428" s="23"/>
      <c r="Y428" s="23"/>
      <c r="Z428" s="23"/>
      <c r="AA428" s="24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92"/>
      <c r="AN428" s="421"/>
      <c r="AO428" s="292"/>
      <c r="AP428" s="292"/>
      <c r="AQ428" s="292"/>
      <c r="AR428" s="292"/>
      <c r="AS428" s="292"/>
      <c r="AT428" s="292"/>
      <c r="AU428" s="292"/>
      <c r="AV428" s="292"/>
      <c r="AW428" s="292"/>
      <c r="AX428" s="292"/>
      <c r="AY428" s="292"/>
      <c r="AZ428" s="421"/>
      <c r="BA428" s="292"/>
      <c r="BB428" s="292"/>
      <c r="BC428" s="292"/>
      <c r="BD428" s="292"/>
      <c r="BE428" s="292"/>
      <c r="BF428" s="292"/>
      <c r="BG428" s="292"/>
      <c r="BH428" s="292"/>
      <c r="BI428" s="292"/>
      <c r="BJ428" s="292"/>
      <c r="BK428" s="24"/>
      <c r="BL428" s="53"/>
      <c r="BM428" s="26"/>
      <c r="BN428" s="23"/>
      <c r="BO428" s="23"/>
      <c r="BP428" s="23"/>
      <c r="BQ428" s="23"/>
    </row>
    <row r="429" spans="1:69" ht="12.75" customHeight="1" x14ac:dyDescent="0.25">
      <c r="A429" s="23"/>
      <c r="B429" s="126"/>
      <c r="C429" s="23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52"/>
      <c r="P429" s="22"/>
      <c r="Q429" s="22"/>
      <c r="R429" s="23"/>
      <c r="S429" s="23"/>
      <c r="T429" s="23"/>
      <c r="U429" s="23"/>
      <c r="V429" s="23"/>
      <c r="W429" s="23"/>
      <c r="X429" s="23"/>
      <c r="Y429" s="23"/>
      <c r="Z429" s="23"/>
      <c r="AA429" s="24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92"/>
      <c r="AN429" s="421"/>
      <c r="AO429" s="292"/>
      <c r="AP429" s="292"/>
      <c r="AQ429" s="292"/>
      <c r="AR429" s="292"/>
      <c r="AS429" s="292"/>
      <c r="AT429" s="292"/>
      <c r="AU429" s="292"/>
      <c r="AV429" s="292"/>
      <c r="AW429" s="292"/>
      <c r="AX429" s="292"/>
      <c r="AY429" s="292"/>
      <c r="AZ429" s="421"/>
      <c r="BA429" s="292"/>
      <c r="BB429" s="292"/>
      <c r="BC429" s="292"/>
      <c r="BD429" s="292"/>
      <c r="BE429" s="292"/>
      <c r="BF429" s="292"/>
      <c r="BG429" s="292"/>
      <c r="BH429" s="292"/>
      <c r="BI429" s="292"/>
      <c r="BJ429" s="292"/>
      <c r="BK429" s="24"/>
      <c r="BL429" s="53"/>
      <c r="BM429" s="26"/>
      <c r="BN429" s="23"/>
      <c r="BO429" s="23"/>
      <c r="BP429" s="23"/>
      <c r="BQ429" s="23"/>
    </row>
    <row r="430" spans="1:69" ht="12.75" customHeight="1" x14ac:dyDescent="0.25">
      <c r="A430" s="23"/>
      <c r="B430" s="126"/>
      <c r="C430" s="23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52"/>
      <c r="P430" s="22"/>
      <c r="Q430" s="22"/>
      <c r="R430" s="23"/>
      <c r="S430" s="23"/>
      <c r="T430" s="23"/>
      <c r="U430" s="23"/>
      <c r="V430" s="23"/>
      <c r="W430" s="23"/>
      <c r="X430" s="23"/>
      <c r="Y430" s="23"/>
      <c r="Z430" s="23"/>
      <c r="AA430" s="24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92"/>
      <c r="AN430" s="421"/>
      <c r="AO430" s="292"/>
      <c r="AP430" s="292"/>
      <c r="AQ430" s="292"/>
      <c r="AR430" s="292"/>
      <c r="AS430" s="292"/>
      <c r="AT430" s="292"/>
      <c r="AU430" s="292"/>
      <c r="AV430" s="292"/>
      <c r="AW430" s="292"/>
      <c r="AX430" s="292"/>
      <c r="AY430" s="292"/>
      <c r="AZ430" s="421"/>
      <c r="BA430" s="292"/>
      <c r="BB430" s="292"/>
      <c r="BC430" s="292"/>
      <c r="BD430" s="292"/>
      <c r="BE430" s="292"/>
      <c r="BF430" s="292"/>
      <c r="BG430" s="292"/>
      <c r="BH430" s="292"/>
      <c r="BI430" s="292"/>
      <c r="BJ430" s="292"/>
      <c r="BK430" s="24"/>
      <c r="BL430" s="53"/>
      <c r="BM430" s="26"/>
      <c r="BN430" s="23"/>
      <c r="BO430" s="23"/>
      <c r="BP430" s="23"/>
      <c r="BQ430" s="23"/>
    </row>
    <row r="431" spans="1:69" ht="12.75" customHeight="1" x14ac:dyDescent="0.25">
      <c r="A431" s="23"/>
      <c r="B431" s="126"/>
      <c r="C431" s="23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52"/>
      <c r="P431" s="22"/>
      <c r="Q431" s="22"/>
      <c r="R431" s="23"/>
      <c r="S431" s="23"/>
      <c r="T431" s="23"/>
      <c r="U431" s="23"/>
      <c r="V431" s="23"/>
      <c r="W431" s="23"/>
      <c r="X431" s="23"/>
      <c r="Y431" s="23"/>
      <c r="Z431" s="23"/>
      <c r="AA431" s="24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92"/>
      <c r="AN431" s="421"/>
      <c r="AO431" s="292"/>
      <c r="AP431" s="292"/>
      <c r="AQ431" s="292"/>
      <c r="AR431" s="292"/>
      <c r="AS431" s="292"/>
      <c r="AT431" s="292"/>
      <c r="AU431" s="292"/>
      <c r="AV431" s="292"/>
      <c r="AW431" s="292"/>
      <c r="AX431" s="292"/>
      <c r="AY431" s="292"/>
      <c r="AZ431" s="421"/>
      <c r="BA431" s="292"/>
      <c r="BB431" s="292"/>
      <c r="BC431" s="292"/>
      <c r="BD431" s="292"/>
      <c r="BE431" s="292"/>
      <c r="BF431" s="292"/>
      <c r="BG431" s="292"/>
      <c r="BH431" s="292"/>
      <c r="BI431" s="292"/>
      <c r="BJ431" s="292"/>
      <c r="BK431" s="24"/>
      <c r="BL431" s="53"/>
      <c r="BM431" s="26"/>
      <c r="BN431" s="23"/>
      <c r="BO431" s="23"/>
      <c r="BP431" s="23"/>
      <c r="BQ431" s="23"/>
    </row>
    <row r="432" spans="1:69" ht="12.75" customHeight="1" x14ac:dyDescent="0.25">
      <c r="A432" s="23"/>
      <c r="B432" s="126"/>
      <c r="C432" s="23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52"/>
      <c r="P432" s="22"/>
      <c r="Q432" s="22"/>
      <c r="R432" s="23"/>
      <c r="S432" s="23"/>
      <c r="T432" s="23"/>
      <c r="U432" s="23"/>
      <c r="V432" s="23"/>
      <c r="W432" s="23"/>
      <c r="X432" s="23"/>
      <c r="Y432" s="23"/>
      <c r="Z432" s="23"/>
      <c r="AA432" s="24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92"/>
      <c r="AN432" s="421"/>
      <c r="AO432" s="292"/>
      <c r="AP432" s="292"/>
      <c r="AQ432" s="292"/>
      <c r="AR432" s="292"/>
      <c r="AS432" s="292"/>
      <c r="AT432" s="292"/>
      <c r="AU432" s="292"/>
      <c r="AV432" s="292"/>
      <c r="AW432" s="292"/>
      <c r="AX432" s="292"/>
      <c r="AY432" s="292"/>
      <c r="AZ432" s="421"/>
      <c r="BA432" s="292"/>
      <c r="BB432" s="292"/>
      <c r="BC432" s="292"/>
      <c r="BD432" s="292"/>
      <c r="BE432" s="292"/>
      <c r="BF432" s="292"/>
      <c r="BG432" s="292"/>
      <c r="BH432" s="292"/>
      <c r="BI432" s="292"/>
      <c r="BJ432" s="292"/>
      <c r="BK432" s="24"/>
      <c r="BL432" s="53"/>
      <c r="BM432" s="26"/>
      <c r="BN432" s="23"/>
      <c r="BO432" s="23"/>
      <c r="BP432" s="23"/>
      <c r="BQ432" s="23"/>
    </row>
    <row r="433" spans="1:69" ht="12.75" customHeight="1" x14ac:dyDescent="0.25">
      <c r="A433" s="23"/>
      <c r="B433" s="126"/>
      <c r="C433" s="23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52"/>
      <c r="P433" s="22"/>
      <c r="Q433" s="22"/>
      <c r="R433" s="23"/>
      <c r="S433" s="23"/>
      <c r="T433" s="23"/>
      <c r="U433" s="23"/>
      <c r="V433" s="23"/>
      <c r="W433" s="23"/>
      <c r="X433" s="23"/>
      <c r="Y433" s="23"/>
      <c r="Z433" s="23"/>
      <c r="AA433" s="24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92"/>
      <c r="AN433" s="421"/>
      <c r="AO433" s="292"/>
      <c r="AP433" s="292"/>
      <c r="AQ433" s="292"/>
      <c r="AR433" s="292"/>
      <c r="AS433" s="292"/>
      <c r="AT433" s="292"/>
      <c r="AU433" s="292"/>
      <c r="AV433" s="292"/>
      <c r="AW433" s="292"/>
      <c r="AX433" s="292"/>
      <c r="AY433" s="292"/>
      <c r="AZ433" s="421"/>
      <c r="BA433" s="292"/>
      <c r="BB433" s="292"/>
      <c r="BC433" s="292"/>
      <c r="BD433" s="292"/>
      <c r="BE433" s="292"/>
      <c r="BF433" s="292"/>
      <c r="BG433" s="292"/>
      <c r="BH433" s="292"/>
      <c r="BI433" s="292"/>
      <c r="BJ433" s="292"/>
      <c r="BK433" s="24"/>
      <c r="BL433" s="53"/>
      <c r="BM433" s="26"/>
      <c r="BN433" s="23"/>
      <c r="BO433" s="23"/>
      <c r="BP433" s="23"/>
      <c r="BQ433" s="23"/>
    </row>
    <row r="434" spans="1:69" ht="12.75" customHeight="1" x14ac:dyDescent="0.25">
      <c r="A434" s="23"/>
      <c r="B434" s="126"/>
      <c r="C434" s="23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52"/>
      <c r="P434" s="22"/>
      <c r="Q434" s="22"/>
      <c r="R434" s="23"/>
      <c r="S434" s="23"/>
      <c r="T434" s="23"/>
      <c r="U434" s="23"/>
      <c r="V434" s="23"/>
      <c r="W434" s="23"/>
      <c r="X434" s="23"/>
      <c r="Y434" s="23"/>
      <c r="Z434" s="23"/>
      <c r="AA434" s="24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92"/>
      <c r="AN434" s="421"/>
      <c r="AO434" s="292"/>
      <c r="AP434" s="292"/>
      <c r="AQ434" s="292"/>
      <c r="AR434" s="292"/>
      <c r="AS434" s="292"/>
      <c r="AT434" s="292"/>
      <c r="AU434" s="292"/>
      <c r="AV434" s="292"/>
      <c r="AW434" s="292"/>
      <c r="AX434" s="292"/>
      <c r="AY434" s="292"/>
      <c r="AZ434" s="421"/>
      <c r="BA434" s="292"/>
      <c r="BB434" s="292"/>
      <c r="BC434" s="292"/>
      <c r="BD434" s="292"/>
      <c r="BE434" s="292"/>
      <c r="BF434" s="292"/>
      <c r="BG434" s="292"/>
      <c r="BH434" s="292"/>
      <c r="BI434" s="292"/>
      <c r="BJ434" s="292"/>
      <c r="BK434" s="24"/>
      <c r="BL434" s="53"/>
      <c r="BM434" s="26"/>
      <c r="BN434" s="23"/>
      <c r="BO434" s="23"/>
      <c r="BP434" s="23"/>
      <c r="BQ434" s="23"/>
    </row>
    <row r="435" spans="1:69" ht="12.75" customHeight="1" x14ac:dyDescent="0.25">
      <c r="A435" s="23"/>
      <c r="B435" s="126"/>
      <c r="C435" s="23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52"/>
      <c r="P435" s="22"/>
      <c r="Q435" s="22"/>
      <c r="R435" s="23"/>
      <c r="S435" s="23"/>
      <c r="T435" s="23"/>
      <c r="U435" s="23"/>
      <c r="V435" s="23"/>
      <c r="W435" s="23"/>
      <c r="X435" s="23"/>
      <c r="Y435" s="23"/>
      <c r="Z435" s="23"/>
      <c r="AA435" s="24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92"/>
      <c r="AN435" s="421"/>
      <c r="AO435" s="292"/>
      <c r="AP435" s="292"/>
      <c r="AQ435" s="292"/>
      <c r="AR435" s="292"/>
      <c r="AS435" s="292"/>
      <c r="AT435" s="292"/>
      <c r="AU435" s="292"/>
      <c r="AV435" s="292"/>
      <c r="AW435" s="292"/>
      <c r="AX435" s="292"/>
      <c r="AY435" s="292"/>
      <c r="AZ435" s="421"/>
      <c r="BA435" s="292"/>
      <c r="BB435" s="292"/>
      <c r="BC435" s="292"/>
      <c r="BD435" s="292"/>
      <c r="BE435" s="292"/>
      <c r="BF435" s="292"/>
      <c r="BG435" s="292"/>
      <c r="BH435" s="292"/>
      <c r="BI435" s="292"/>
      <c r="BJ435" s="292"/>
      <c r="BK435" s="24"/>
      <c r="BL435" s="53"/>
      <c r="BM435" s="26"/>
      <c r="BN435" s="23"/>
      <c r="BO435" s="23"/>
      <c r="BP435" s="23"/>
      <c r="BQ435" s="23"/>
    </row>
    <row r="436" spans="1:69" ht="12.75" customHeight="1" x14ac:dyDescent="0.25">
      <c r="A436" s="23"/>
      <c r="B436" s="126"/>
      <c r="C436" s="23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52"/>
      <c r="P436" s="22"/>
      <c r="Q436" s="22"/>
      <c r="R436" s="23"/>
      <c r="S436" s="23"/>
      <c r="T436" s="23"/>
      <c r="U436" s="23"/>
      <c r="V436" s="23"/>
      <c r="W436" s="23"/>
      <c r="X436" s="23"/>
      <c r="Y436" s="23"/>
      <c r="Z436" s="23"/>
      <c r="AA436" s="24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92"/>
      <c r="AN436" s="421"/>
      <c r="AO436" s="292"/>
      <c r="AP436" s="292"/>
      <c r="AQ436" s="292"/>
      <c r="AR436" s="292"/>
      <c r="AS436" s="292"/>
      <c r="AT436" s="292"/>
      <c r="AU436" s="292"/>
      <c r="AV436" s="292"/>
      <c r="AW436" s="292"/>
      <c r="AX436" s="292"/>
      <c r="AY436" s="292"/>
      <c r="AZ436" s="421"/>
      <c r="BA436" s="292"/>
      <c r="BB436" s="292"/>
      <c r="BC436" s="292"/>
      <c r="BD436" s="292"/>
      <c r="BE436" s="292"/>
      <c r="BF436" s="292"/>
      <c r="BG436" s="292"/>
      <c r="BH436" s="292"/>
      <c r="BI436" s="292"/>
      <c r="BJ436" s="292"/>
      <c r="BK436" s="24"/>
      <c r="BL436" s="53"/>
      <c r="BM436" s="26"/>
      <c r="BN436" s="23"/>
      <c r="BO436" s="23"/>
      <c r="BP436" s="23"/>
      <c r="BQ436" s="23"/>
    </row>
    <row r="437" spans="1:69" ht="12.75" customHeight="1" x14ac:dyDescent="0.25">
      <c r="A437" s="23"/>
      <c r="B437" s="126"/>
      <c r="C437" s="23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52"/>
      <c r="P437" s="22"/>
      <c r="Q437" s="22"/>
      <c r="R437" s="23"/>
      <c r="S437" s="23"/>
      <c r="T437" s="23"/>
      <c r="U437" s="23"/>
      <c r="V437" s="23"/>
      <c r="W437" s="23"/>
      <c r="X437" s="23"/>
      <c r="Y437" s="23"/>
      <c r="Z437" s="23"/>
      <c r="AA437" s="24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92"/>
      <c r="AN437" s="421"/>
      <c r="AO437" s="292"/>
      <c r="AP437" s="292"/>
      <c r="AQ437" s="292"/>
      <c r="AR437" s="292"/>
      <c r="AS437" s="292"/>
      <c r="AT437" s="292"/>
      <c r="AU437" s="292"/>
      <c r="AV437" s="292"/>
      <c r="AW437" s="292"/>
      <c r="AX437" s="292"/>
      <c r="AY437" s="292"/>
      <c r="AZ437" s="421"/>
      <c r="BA437" s="292"/>
      <c r="BB437" s="292"/>
      <c r="BC437" s="292"/>
      <c r="BD437" s="292"/>
      <c r="BE437" s="292"/>
      <c r="BF437" s="292"/>
      <c r="BG437" s="292"/>
      <c r="BH437" s="292"/>
      <c r="BI437" s="292"/>
      <c r="BJ437" s="292"/>
      <c r="BK437" s="24"/>
      <c r="BL437" s="53"/>
      <c r="BM437" s="26"/>
      <c r="BN437" s="23"/>
      <c r="BO437" s="23"/>
      <c r="BP437" s="23"/>
      <c r="BQ437" s="23"/>
    </row>
    <row r="438" spans="1:69" ht="12.75" customHeight="1" x14ac:dyDescent="0.25">
      <c r="A438" s="23"/>
      <c r="B438" s="126"/>
      <c r="C438" s="23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52"/>
      <c r="P438" s="22"/>
      <c r="Q438" s="22"/>
      <c r="R438" s="23"/>
      <c r="S438" s="23"/>
      <c r="T438" s="23"/>
      <c r="U438" s="23"/>
      <c r="V438" s="23"/>
      <c r="W438" s="23"/>
      <c r="X438" s="23"/>
      <c r="Y438" s="23"/>
      <c r="Z438" s="23"/>
      <c r="AA438" s="24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92"/>
      <c r="AN438" s="421"/>
      <c r="AO438" s="292"/>
      <c r="AP438" s="292"/>
      <c r="AQ438" s="292"/>
      <c r="AR438" s="292"/>
      <c r="AS438" s="292"/>
      <c r="AT438" s="292"/>
      <c r="AU438" s="292"/>
      <c r="AV438" s="292"/>
      <c r="AW438" s="292"/>
      <c r="AX438" s="292"/>
      <c r="AY438" s="292"/>
      <c r="AZ438" s="421"/>
      <c r="BA438" s="292"/>
      <c r="BB438" s="292"/>
      <c r="BC438" s="292"/>
      <c r="BD438" s="292"/>
      <c r="BE438" s="292"/>
      <c r="BF438" s="292"/>
      <c r="BG438" s="292"/>
      <c r="BH438" s="292"/>
      <c r="BI438" s="292"/>
      <c r="BJ438" s="292"/>
      <c r="BK438" s="24"/>
      <c r="BL438" s="53"/>
      <c r="BM438" s="26"/>
      <c r="BN438" s="23"/>
      <c r="BO438" s="23"/>
      <c r="BP438" s="23"/>
      <c r="BQ438" s="23"/>
    </row>
    <row r="439" spans="1:69" ht="12.75" customHeight="1" x14ac:dyDescent="0.25">
      <c r="A439" s="23"/>
      <c r="B439" s="126"/>
      <c r="C439" s="23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52"/>
      <c r="P439" s="22"/>
      <c r="Q439" s="22"/>
      <c r="R439" s="23"/>
      <c r="S439" s="23"/>
      <c r="T439" s="23"/>
      <c r="U439" s="23"/>
      <c r="V439" s="23"/>
      <c r="W439" s="23"/>
      <c r="X439" s="23"/>
      <c r="Y439" s="23"/>
      <c r="Z439" s="23"/>
      <c r="AA439" s="24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92"/>
      <c r="AN439" s="421"/>
      <c r="AO439" s="292"/>
      <c r="AP439" s="292"/>
      <c r="AQ439" s="292"/>
      <c r="AR439" s="292"/>
      <c r="AS439" s="292"/>
      <c r="AT439" s="292"/>
      <c r="AU439" s="292"/>
      <c r="AV439" s="292"/>
      <c r="AW439" s="292"/>
      <c r="AX439" s="292"/>
      <c r="AY439" s="292"/>
      <c r="AZ439" s="421"/>
      <c r="BA439" s="292"/>
      <c r="BB439" s="292"/>
      <c r="BC439" s="292"/>
      <c r="BD439" s="292"/>
      <c r="BE439" s="292"/>
      <c r="BF439" s="292"/>
      <c r="BG439" s="292"/>
      <c r="BH439" s="292"/>
      <c r="BI439" s="292"/>
      <c r="BJ439" s="292"/>
      <c r="BK439" s="24"/>
      <c r="BL439" s="53"/>
      <c r="BM439" s="26"/>
      <c r="BN439" s="23"/>
      <c r="BO439" s="23"/>
      <c r="BP439" s="23"/>
      <c r="BQ439" s="23"/>
    </row>
    <row r="440" spans="1:69" ht="12.75" customHeight="1" x14ac:dyDescent="0.25">
      <c r="A440" s="23"/>
      <c r="B440" s="126"/>
      <c r="C440" s="23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52"/>
      <c r="P440" s="22"/>
      <c r="Q440" s="22"/>
      <c r="R440" s="23"/>
      <c r="S440" s="23"/>
      <c r="T440" s="23"/>
      <c r="U440" s="23"/>
      <c r="V440" s="23"/>
      <c r="W440" s="23"/>
      <c r="X440" s="23"/>
      <c r="Y440" s="23"/>
      <c r="Z440" s="23"/>
      <c r="AA440" s="24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92"/>
      <c r="AN440" s="421"/>
      <c r="AO440" s="292"/>
      <c r="AP440" s="292"/>
      <c r="AQ440" s="292"/>
      <c r="AR440" s="292"/>
      <c r="AS440" s="292"/>
      <c r="AT440" s="292"/>
      <c r="AU440" s="292"/>
      <c r="AV440" s="292"/>
      <c r="AW440" s="292"/>
      <c r="AX440" s="292"/>
      <c r="AY440" s="292"/>
      <c r="AZ440" s="421"/>
      <c r="BA440" s="292"/>
      <c r="BB440" s="292"/>
      <c r="BC440" s="292"/>
      <c r="BD440" s="292"/>
      <c r="BE440" s="292"/>
      <c r="BF440" s="292"/>
      <c r="BG440" s="292"/>
      <c r="BH440" s="292"/>
      <c r="BI440" s="292"/>
      <c r="BJ440" s="292"/>
      <c r="BK440" s="24"/>
      <c r="BL440" s="53"/>
      <c r="BM440" s="26"/>
      <c r="BN440" s="23"/>
      <c r="BO440" s="23"/>
      <c r="BP440" s="23"/>
      <c r="BQ440" s="23"/>
    </row>
    <row r="441" spans="1:69" ht="12.75" customHeight="1" x14ac:dyDescent="0.25">
      <c r="A441" s="23"/>
      <c r="B441" s="126"/>
      <c r="C441" s="23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52"/>
      <c r="P441" s="22"/>
      <c r="Q441" s="22"/>
      <c r="R441" s="23"/>
      <c r="S441" s="23"/>
      <c r="T441" s="23"/>
      <c r="U441" s="23"/>
      <c r="V441" s="23"/>
      <c r="W441" s="23"/>
      <c r="X441" s="23"/>
      <c r="Y441" s="23"/>
      <c r="Z441" s="23"/>
      <c r="AA441" s="24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92"/>
      <c r="AN441" s="421"/>
      <c r="AO441" s="292"/>
      <c r="AP441" s="292"/>
      <c r="AQ441" s="292"/>
      <c r="AR441" s="292"/>
      <c r="AS441" s="292"/>
      <c r="AT441" s="292"/>
      <c r="AU441" s="292"/>
      <c r="AV441" s="292"/>
      <c r="AW441" s="292"/>
      <c r="AX441" s="292"/>
      <c r="AY441" s="292"/>
      <c r="AZ441" s="421"/>
      <c r="BA441" s="292"/>
      <c r="BB441" s="292"/>
      <c r="BC441" s="292"/>
      <c r="BD441" s="292"/>
      <c r="BE441" s="292"/>
      <c r="BF441" s="292"/>
      <c r="BG441" s="292"/>
      <c r="BH441" s="292"/>
      <c r="BI441" s="292"/>
      <c r="BJ441" s="292"/>
      <c r="BK441" s="24"/>
      <c r="BL441" s="53"/>
      <c r="BM441" s="26"/>
      <c r="BN441" s="23"/>
      <c r="BO441" s="23"/>
      <c r="BP441" s="23"/>
      <c r="BQ441" s="23"/>
    </row>
    <row r="442" spans="1:69" ht="12.75" customHeight="1" x14ac:dyDescent="0.25">
      <c r="A442" s="23"/>
      <c r="B442" s="126"/>
      <c r="C442" s="23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52"/>
      <c r="P442" s="22"/>
      <c r="Q442" s="22"/>
      <c r="R442" s="23"/>
      <c r="S442" s="23"/>
      <c r="T442" s="23"/>
      <c r="U442" s="23"/>
      <c r="V442" s="23"/>
      <c r="W442" s="23"/>
      <c r="X442" s="23"/>
      <c r="Y442" s="23"/>
      <c r="Z442" s="23"/>
      <c r="AA442" s="24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92"/>
      <c r="AN442" s="421"/>
      <c r="AO442" s="292"/>
      <c r="AP442" s="292"/>
      <c r="AQ442" s="292"/>
      <c r="AR442" s="292"/>
      <c r="AS442" s="292"/>
      <c r="AT442" s="292"/>
      <c r="AU442" s="292"/>
      <c r="AV442" s="292"/>
      <c r="AW442" s="292"/>
      <c r="AX442" s="292"/>
      <c r="AY442" s="292"/>
      <c r="AZ442" s="421"/>
      <c r="BA442" s="292"/>
      <c r="BB442" s="292"/>
      <c r="BC442" s="292"/>
      <c r="BD442" s="292"/>
      <c r="BE442" s="292"/>
      <c r="BF442" s="292"/>
      <c r="BG442" s="292"/>
      <c r="BH442" s="292"/>
      <c r="BI442" s="292"/>
      <c r="BJ442" s="292"/>
      <c r="BK442" s="24"/>
      <c r="BL442" s="53"/>
      <c r="BM442" s="26"/>
      <c r="BN442" s="23"/>
      <c r="BO442" s="23"/>
      <c r="BP442" s="23"/>
      <c r="BQ442" s="23"/>
    </row>
    <row r="443" spans="1:69" ht="12.75" customHeight="1" x14ac:dyDescent="0.25">
      <c r="A443" s="23"/>
      <c r="B443" s="126"/>
      <c r="C443" s="23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52"/>
      <c r="P443" s="22"/>
      <c r="Q443" s="22"/>
      <c r="R443" s="23"/>
      <c r="S443" s="23"/>
      <c r="T443" s="23"/>
      <c r="U443" s="23"/>
      <c r="V443" s="23"/>
      <c r="W443" s="23"/>
      <c r="X443" s="23"/>
      <c r="Y443" s="23"/>
      <c r="Z443" s="23"/>
      <c r="AA443" s="24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92"/>
      <c r="AN443" s="421"/>
      <c r="AO443" s="292"/>
      <c r="AP443" s="292"/>
      <c r="AQ443" s="292"/>
      <c r="AR443" s="292"/>
      <c r="AS443" s="292"/>
      <c r="AT443" s="292"/>
      <c r="AU443" s="292"/>
      <c r="AV443" s="292"/>
      <c r="AW443" s="292"/>
      <c r="AX443" s="292"/>
      <c r="AY443" s="292"/>
      <c r="AZ443" s="421"/>
      <c r="BA443" s="292"/>
      <c r="BB443" s="292"/>
      <c r="BC443" s="292"/>
      <c r="BD443" s="292"/>
      <c r="BE443" s="292"/>
      <c r="BF443" s="292"/>
      <c r="BG443" s="292"/>
      <c r="BH443" s="292"/>
      <c r="BI443" s="292"/>
      <c r="BJ443" s="292"/>
      <c r="BK443" s="24"/>
      <c r="BL443" s="53"/>
      <c r="BM443" s="26"/>
      <c r="BN443" s="23"/>
      <c r="BO443" s="23"/>
      <c r="BP443" s="23"/>
      <c r="BQ443" s="23"/>
    </row>
    <row r="444" spans="1:69" ht="12.75" customHeight="1" x14ac:dyDescent="0.25">
      <c r="A444" s="23"/>
      <c r="B444" s="126"/>
      <c r="C444" s="23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52"/>
      <c r="P444" s="22"/>
      <c r="Q444" s="22"/>
      <c r="R444" s="23"/>
      <c r="S444" s="23"/>
      <c r="T444" s="23"/>
      <c r="U444" s="23"/>
      <c r="V444" s="23"/>
      <c r="W444" s="23"/>
      <c r="X444" s="23"/>
      <c r="Y444" s="23"/>
      <c r="Z444" s="23"/>
      <c r="AA444" s="24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92"/>
      <c r="AN444" s="421"/>
      <c r="AO444" s="292"/>
      <c r="AP444" s="292"/>
      <c r="AQ444" s="292"/>
      <c r="AR444" s="292"/>
      <c r="AS444" s="292"/>
      <c r="AT444" s="292"/>
      <c r="AU444" s="292"/>
      <c r="AV444" s="292"/>
      <c r="AW444" s="292"/>
      <c r="AX444" s="292"/>
      <c r="AY444" s="292"/>
      <c r="AZ444" s="421"/>
      <c r="BA444" s="292"/>
      <c r="BB444" s="292"/>
      <c r="BC444" s="292"/>
      <c r="BD444" s="292"/>
      <c r="BE444" s="292"/>
      <c r="BF444" s="292"/>
      <c r="BG444" s="292"/>
      <c r="BH444" s="292"/>
      <c r="BI444" s="292"/>
      <c r="BJ444" s="292"/>
      <c r="BK444" s="24"/>
      <c r="BL444" s="53"/>
      <c r="BM444" s="26"/>
      <c r="BN444" s="23"/>
      <c r="BO444" s="23"/>
      <c r="BP444" s="23"/>
      <c r="BQ444" s="23"/>
    </row>
    <row r="445" spans="1:69" ht="12.75" customHeight="1" x14ac:dyDescent="0.25">
      <c r="A445" s="23"/>
      <c r="B445" s="126"/>
      <c r="C445" s="23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52"/>
      <c r="P445" s="22"/>
      <c r="Q445" s="22"/>
      <c r="R445" s="23"/>
      <c r="S445" s="23"/>
      <c r="T445" s="23"/>
      <c r="U445" s="23"/>
      <c r="V445" s="23"/>
      <c r="W445" s="23"/>
      <c r="X445" s="23"/>
      <c r="Y445" s="23"/>
      <c r="Z445" s="23"/>
      <c r="AA445" s="24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92"/>
      <c r="AN445" s="421"/>
      <c r="AO445" s="292"/>
      <c r="AP445" s="292"/>
      <c r="AQ445" s="292"/>
      <c r="AR445" s="292"/>
      <c r="AS445" s="292"/>
      <c r="AT445" s="292"/>
      <c r="AU445" s="292"/>
      <c r="AV445" s="292"/>
      <c r="AW445" s="292"/>
      <c r="AX445" s="292"/>
      <c r="AY445" s="292"/>
      <c r="AZ445" s="421"/>
      <c r="BA445" s="292"/>
      <c r="BB445" s="292"/>
      <c r="BC445" s="292"/>
      <c r="BD445" s="292"/>
      <c r="BE445" s="292"/>
      <c r="BF445" s="292"/>
      <c r="BG445" s="292"/>
      <c r="BH445" s="292"/>
      <c r="BI445" s="292"/>
      <c r="BJ445" s="292"/>
      <c r="BK445" s="24"/>
      <c r="BL445" s="53"/>
      <c r="BM445" s="26"/>
      <c r="BN445" s="23"/>
      <c r="BO445" s="23"/>
      <c r="BP445" s="23"/>
      <c r="BQ445" s="23"/>
    </row>
    <row r="446" spans="1:69" ht="12.75" customHeight="1" x14ac:dyDescent="0.25">
      <c r="A446" s="23"/>
      <c r="B446" s="126"/>
      <c r="C446" s="23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52"/>
      <c r="P446" s="22"/>
      <c r="Q446" s="22"/>
      <c r="R446" s="23"/>
      <c r="S446" s="23"/>
      <c r="T446" s="23"/>
      <c r="U446" s="23"/>
      <c r="V446" s="23"/>
      <c r="W446" s="23"/>
      <c r="X446" s="23"/>
      <c r="Y446" s="23"/>
      <c r="Z446" s="23"/>
      <c r="AA446" s="24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92"/>
      <c r="AN446" s="421"/>
      <c r="AO446" s="292"/>
      <c r="AP446" s="292"/>
      <c r="AQ446" s="292"/>
      <c r="AR446" s="292"/>
      <c r="AS446" s="292"/>
      <c r="AT446" s="292"/>
      <c r="AU446" s="292"/>
      <c r="AV446" s="292"/>
      <c r="AW446" s="292"/>
      <c r="AX446" s="292"/>
      <c r="AY446" s="292"/>
      <c r="AZ446" s="421"/>
      <c r="BA446" s="292"/>
      <c r="BB446" s="292"/>
      <c r="BC446" s="292"/>
      <c r="BD446" s="292"/>
      <c r="BE446" s="292"/>
      <c r="BF446" s="292"/>
      <c r="BG446" s="292"/>
      <c r="BH446" s="292"/>
      <c r="BI446" s="292"/>
      <c r="BJ446" s="292"/>
      <c r="BK446" s="24"/>
      <c r="BL446" s="53"/>
      <c r="BM446" s="26"/>
      <c r="BN446" s="23"/>
      <c r="BO446" s="23"/>
      <c r="BP446" s="23"/>
      <c r="BQ446" s="23"/>
    </row>
    <row r="447" spans="1:69" ht="12.75" customHeight="1" x14ac:dyDescent="0.25">
      <c r="A447" s="23"/>
      <c r="B447" s="126"/>
      <c r="C447" s="23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52"/>
      <c r="P447" s="22"/>
      <c r="Q447" s="22"/>
      <c r="R447" s="23"/>
      <c r="S447" s="23"/>
      <c r="T447" s="23"/>
      <c r="U447" s="23"/>
      <c r="V447" s="23"/>
      <c r="W447" s="23"/>
      <c r="X447" s="23"/>
      <c r="Y447" s="23"/>
      <c r="Z447" s="23"/>
      <c r="AA447" s="24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92"/>
      <c r="AN447" s="421"/>
      <c r="AO447" s="292"/>
      <c r="AP447" s="292"/>
      <c r="AQ447" s="292"/>
      <c r="AR447" s="292"/>
      <c r="AS447" s="292"/>
      <c r="AT447" s="292"/>
      <c r="AU447" s="292"/>
      <c r="AV447" s="292"/>
      <c r="AW447" s="292"/>
      <c r="AX447" s="292"/>
      <c r="AY447" s="292"/>
      <c r="AZ447" s="421"/>
      <c r="BA447" s="292"/>
      <c r="BB447" s="292"/>
      <c r="BC447" s="292"/>
      <c r="BD447" s="292"/>
      <c r="BE447" s="292"/>
      <c r="BF447" s="292"/>
      <c r="BG447" s="292"/>
      <c r="BH447" s="292"/>
      <c r="BI447" s="292"/>
      <c r="BJ447" s="292"/>
      <c r="BK447" s="24"/>
      <c r="BL447" s="53"/>
      <c r="BM447" s="26"/>
      <c r="BN447" s="23"/>
      <c r="BO447" s="23"/>
      <c r="BP447" s="23"/>
      <c r="BQ447" s="23"/>
    </row>
    <row r="448" spans="1:69" ht="12.75" customHeight="1" x14ac:dyDescent="0.25">
      <c r="A448" s="23"/>
      <c r="B448" s="126"/>
      <c r="C448" s="23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52"/>
      <c r="P448" s="22"/>
      <c r="Q448" s="22"/>
      <c r="R448" s="23"/>
      <c r="S448" s="23"/>
      <c r="T448" s="23"/>
      <c r="U448" s="23"/>
      <c r="V448" s="23"/>
      <c r="W448" s="23"/>
      <c r="X448" s="23"/>
      <c r="Y448" s="23"/>
      <c r="Z448" s="23"/>
      <c r="AA448" s="24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92"/>
      <c r="AN448" s="421"/>
      <c r="AO448" s="292"/>
      <c r="AP448" s="292"/>
      <c r="AQ448" s="292"/>
      <c r="AR448" s="292"/>
      <c r="AS448" s="292"/>
      <c r="AT448" s="292"/>
      <c r="AU448" s="292"/>
      <c r="AV448" s="292"/>
      <c r="AW448" s="292"/>
      <c r="AX448" s="292"/>
      <c r="AY448" s="292"/>
      <c r="AZ448" s="421"/>
      <c r="BA448" s="292"/>
      <c r="BB448" s="292"/>
      <c r="BC448" s="292"/>
      <c r="BD448" s="292"/>
      <c r="BE448" s="292"/>
      <c r="BF448" s="292"/>
      <c r="BG448" s="292"/>
      <c r="BH448" s="292"/>
      <c r="BI448" s="292"/>
      <c r="BJ448" s="292"/>
      <c r="BK448" s="24"/>
      <c r="BL448" s="53"/>
      <c r="BM448" s="26"/>
      <c r="BN448" s="23"/>
      <c r="BO448" s="23"/>
      <c r="BP448" s="23"/>
      <c r="BQ448" s="23"/>
    </row>
    <row r="449" spans="1:69" ht="12.75" customHeight="1" x14ac:dyDescent="0.25">
      <c r="A449" s="23"/>
      <c r="B449" s="126"/>
      <c r="C449" s="23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52"/>
      <c r="P449" s="22"/>
      <c r="Q449" s="22"/>
      <c r="R449" s="23"/>
      <c r="S449" s="23"/>
      <c r="T449" s="23"/>
      <c r="U449" s="23"/>
      <c r="V449" s="23"/>
      <c r="W449" s="23"/>
      <c r="X449" s="23"/>
      <c r="Y449" s="23"/>
      <c r="Z449" s="23"/>
      <c r="AA449" s="24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92"/>
      <c r="AN449" s="421"/>
      <c r="AO449" s="292"/>
      <c r="AP449" s="292"/>
      <c r="AQ449" s="292"/>
      <c r="AR449" s="292"/>
      <c r="AS449" s="292"/>
      <c r="AT449" s="292"/>
      <c r="AU449" s="292"/>
      <c r="AV449" s="292"/>
      <c r="AW449" s="292"/>
      <c r="AX449" s="292"/>
      <c r="AY449" s="292"/>
      <c r="AZ449" s="421"/>
      <c r="BA449" s="292"/>
      <c r="BB449" s="292"/>
      <c r="BC449" s="292"/>
      <c r="BD449" s="292"/>
      <c r="BE449" s="292"/>
      <c r="BF449" s="292"/>
      <c r="BG449" s="292"/>
      <c r="BH449" s="292"/>
      <c r="BI449" s="292"/>
      <c r="BJ449" s="292"/>
      <c r="BK449" s="24"/>
      <c r="BL449" s="53"/>
      <c r="BM449" s="26"/>
      <c r="BN449" s="23"/>
      <c r="BO449" s="23"/>
      <c r="BP449" s="23"/>
      <c r="BQ449" s="23"/>
    </row>
    <row r="450" spans="1:69" ht="12.75" customHeight="1" x14ac:dyDescent="0.25">
      <c r="A450" s="23"/>
      <c r="B450" s="126"/>
      <c r="C450" s="23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52"/>
      <c r="P450" s="22"/>
      <c r="Q450" s="22"/>
      <c r="R450" s="23"/>
      <c r="S450" s="23"/>
      <c r="T450" s="23"/>
      <c r="U450" s="23"/>
      <c r="V450" s="23"/>
      <c r="W450" s="23"/>
      <c r="X450" s="23"/>
      <c r="Y450" s="23"/>
      <c r="Z450" s="23"/>
      <c r="AA450" s="24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92"/>
      <c r="AN450" s="421"/>
      <c r="AO450" s="292"/>
      <c r="AP450" s="292"/>
      <c r="AQ450" s="292"/>
      <c r="AR450" s="292"/>
      <c r="AS450" s="292"/>
      <c r="AT450" s="292"/>
      <c r="AU450" s="292"/>
      <c r="AV450" s="292"/>
      <c r="AW450" s="292"/>
      <c r="AX450" s="292"/>
      <c r="AY450" s="292"/>
      <c r="AZ450" s="421"/>
      <c r="BA450" s="292"/>
      <c r="BB450" s="292"/>
      <c r="BC450" s="292"/>
      <c r="BD450" s="292"/>
      <c r="BE450" s="292"/>
      <c r="BF450" s="292"/>
      <c r="BG450" s="292"/>
      <c r="BH450" s="292"/>
      <c r="BI450" s="292"/>
      <c r="BJ450" s="292"/>
      <c r="BK450" s="24"/>
      <c r="BL450" s="53"/>
      <c r="BM450" s="26"/>
      <c r="BN450" s="23"/>
      <c r="BO450" s="23"/>
      <c r="BP450" s="23"/>
      <c r="BQ450" s="23"/>
    </row>
    <row r="451" spans="1:69" ht="12.75" customHeight="1" x14ac:dyDescent="0.25">
      <c r="A451" s="23"/>
      <c r="B451" s="126"/>
      <c r="C451" s="23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52"/>
      <c r="P451" s="22"/>
      <c r="Q451" s="22"/>
      <c r="R451" s="23"/>
      <c r="S451" s="23"/>
      <c r="T451" s="23"/>
      <c r="U451" s="23"/>
      <c r="V451" s="23"/>
      <c r="W451" s="23"/>
      <c r="X451" s="23"/>
      <c r="Y451" s="23"/>
      <c r="Z451" s="23"/>
      <c r="AA451" s="24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92"/>
      <c r="AN451" s="421"/>
      <c r="AO451" s="292"/>
      <c r="AP451" s="292"/>
      <c r="AQ451" s="292"/>
      <c r="AR451" s="292"/>
      <c r="AS451" s="292"/>
      <c r="AT451" s="292"/>
      <c r="AU451" s="292"/>
      <c r="AV451" s="292"/>
      <c r="AW451" s="292"/>
      <c r="AX451" s="292"/>
      <c r="AY451" s="292"/>
      <c r="AZ451" s="421"/>
      <c r="BA451" s="292"/>
      <c r="BB451" s="292"/>
      <c r="BC451" s="292"/>
      <c r="BD451" s="292"/>
      <c r="BE451" s="292"/>
      <c r="BF451" s="292"/>
      <c r="BG451" s="292"/>
      <c r="BH451" s="292"/>
      <c r="BI451" s="292"/>
      <c r="BJ451" s="292"/>
      <c r="BK451" s="24"/>
      <c r="BL451" s="53"/>
      <c r="BM451" s="26"/>
      <c r="BN451" s="23"/>
      <c r="BO451" s="23"/>
      <c r="BP451" s="23"/>
      <c r="BQ451" s="23"/>
    </row>
    <row r="452" spans="1:69" ht="12.75" customHeight="1" x14ac:dyDescent="0.25">
      <c r="A452" s="23"/>
      <c r="B452" s="126"/>
      <c r="C452" s="23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52"/>
      <c r="P452" s="22"/>
      <c r="Q452" s="22"/>
      <c r="R452" s="23"/>
      <c r="S452" s="23"/>
      <c r="T452" s="23"/>
      <c r="U452" s="23"/>
      <c r="V452" s="23"/>
      <c r="W452" s="23"/>
      <c r="X452" s="23"/>
      <c r="Y452" s="23"/>
      <c r="Z452" s="23"/>
      <c r="AA452" s="24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92"/>
      <c r="AN452" s="421"/>
      <c r="AO452" s="292"/>
      <c r="AP452" s="292"/>
      <c r="AQ452" s="292"/>
      <c r="AR452" s="292"/>
      <c r="AS452" s="292"/>
      <c r="AT452" s="292"/>
      <c r="AU452" s="292"/>
      <c r="AV452" s="292"/>
      <c r="AW452" s="292"/>
      <c r="AX452" s="292"/>
      <c r="AY452" s="292"/>
      <c r="AZ452" s="421"/>
      <c r="BA452" s="292"/>
      <c r="BB452" s="292"/>
      <c r="BC452" s="292"/>
      <c r="BD452" s="292"/>
      <c r="BE452" s="292"/>
      <c r="BF452" s="292"/>
      <c r="BG452" s="292"/>
      <c r="BH452" s="292"/>
      <c r="BI452" s="292"/>
      <c r="BJ452" s="292"/>
      <c r="BK452" s="24"/>
      <c r="BL452" s="53"/>
      <c r="BM452" s="26"/>
      <c r="BN452" s="23"/>
      <c r="BO452" s="23"/>
      <c r="BP452" s="23"/>
      <c r="BQ452" s="23"/>
    </row>
    <row r="453" spans="1:69" ht="12.75" customHeight="1" x14ac:dyDescent="0.25">
      <c r="A453" s="23"/>
      <c r="B453" s="126"/>
      <c r="C453" s="23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52"/>
      <c r="P453" s="22"/>
      <c r="Q453" s="22"/>
      <c r="R453" s="23"/>
      <c r="S453" s="23"/>
      <c r="T453" s="23"/>
      <c r="U453" s="23"/>
      <c r="V453" s="23"/>
      <c r="W453" s="23"/>
      <c r="X453" s="23"/>
      <c r="Y453" s="23"/>
      <c r="Z453" s="23"/>
      <c r="AA453" s="24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92"/>
      <c r="AN453" s="421"/>
      <c r="AO453" s="292"/>
      <c r="AP453" s="292"/>
      <c r="AQ453" s="292"/>
      <c r="AR453" s="292"/>
      <c r="AS453" s="292"/>
      <c r="AT453" s="292"/>
      <c r="AU453" s="292"/>
      <c r="AV453" s="292"/>
      <c r="AW453" s="292"/>
      <c r="AX453" s="292"/>
      <c r="AY453" s="292"/>
      <c r="AZ453" s="421"/>
      <c r="BA453" s="292"/>
      <c r="BB453" s="292"/>
      <c r="BC453" s="292"/>
      <c r="BD453" s="292"/>
      <c r="BE453" s="292"/>
      <c r="BF453" s="292"/>
      <c r="BG453" s="292"/>
      <c r="BH453" s="292"/>
      <c r="BI453" s="292"/>
      <c r="BJ453" s="292"/>
      <c r="BK453" s="24"/>
      <c r="BL453" s="53"/>
      <c r="BM453" s="26"/>
      <c r="BN453" s="23"/>
      <c r="BO453" s="23"/>
      <c r="BP453" s="23"/>
      <c r="BQ453" s="23"/>
    </row>
    <row r="454" spans="1:69" ht="12.75" customHeight="1" x14ac:dyDescent="0.25">
      <c r="A454" s="23"/>
      <c r="B454" s="126"/>
      <c r="C454" s="23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52"/>
      <c r="P454" s="22"/>
      <c r="Q454" s="22"/>
      <c r="R454" s="23"/>
      <c r="S454" s="23"/>
      <c r="T454" s="23"/>
      <c r="U454" s="23"/>
      <c r="V454" s="23"/>
      <c r="W454" s="23"/>
      <c r="X454" s="23"/>
      <c r="Y454" s="23"/>
      <c r="Z454" s="23"/>
      <c r="AA454" s="24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92"/>
      <c r="AN454" s="421"/>
      <c r="AO454" s="292"/>
      <c r="AP454" s="292"/>
      <c r="AQ454" s="292"/>
      <c r="AR454" s="292"/>
      <c r="AS454" s="292"/>
      <c r="AT454" s="292"/>
      <c r="AU454" s="292"/>
      <c r="AV454" s="292"/>
      <c r="AW454" s="292"/>
      <c r="AX454" s="292"/>
      <c r="AY454" s="292"/>
      <c r="AZ454" s="421"/>
      <c r="BA454" s="292"/>
      <c r="BB454" s="292"/>
      <c r="BC454" s="292"/>
      <c r="BD454" s="292"/>
      <c r="BE454" s="292"/>
      <c r="BF454" s="292"/>
      <c r="BG454" s="292"/>
      <c r="BH454" s="292"/>
      <c r="BI454" s="292"/>
      <c r="BJ454" s="292"/>
      <c r="BK454" s="24"/>
      <c r="BL454" s="53"/>
      <c r="BM454" s="26"/>
      <c r="BN454" s="23"/>
      <c r="BO454" s="23"/>
      <c r="BP454" s="23"/>
      <c r="BQ454" s="23"/>
    </row>
    <row r="455" spans="1:69" ht="12.75" customHeight="1" x14ac:dyDescent="0.25">
      <c r="A455" s="23"/>
      <c r="B455" s="126"/>
      <c r="C455" s="23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52"/>
      <c r="P455" s="22"/>
      <c r="Q455" s="22"/>
      <c r="R455" s="23"/>
      <c r="S455" s="23"/>
      <c r="T455" s="23"/>
      <c r="U455" s="23"/>
      <c r="V455" s="23"/>
      <c r="W455" s="23"/>
      <c r="X455" s="23"/>
      <c r="Y455" s="23"/>
      <c r="Z455" s="23"/>
      <c r="AA455" s="24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92"/>
      <c r="AN455" s="421"/>
      <c r="AO455" s="292"/>
      <c r="AP455" s="292"/>
      <c r="AQ455" s="292"/>
      <c r="AR455" s="292"/>
      <c r="AS455" s="292"/>
      <c r="AT455" s="292"/>
      <c r="AU455" s="292"/>
      <c r="AV455" s="292"/>
      <c r="AW455" s="292"/>
      <c r="AX455" s="292"/>
      <c r="AY455" s="292"/>
      <c r="AZ455" s="421"/>
      <c r="BA455" s="292"/>
      <c r="BB455" s="292"/>
      <c r="BC455" s="292"/>
      <c r="BD455" s="292"/>
      <c r="BE455" s="292"/>
      <c r="BF455" s="292"/>
      <c r="BG455" s="292"/>
      <c r="BH455" s="292"/>
      <c r="BI455" s="292"/>
      <c r="BJ455" s="292"/>
      <c r="BK455" s="24"/>
      <c r="BL455" s="53"/>
      <c r="BM455" s="26"/>
      <c r="BN455" s="23"/>
      <c r="BO455" s="23"/>
      <c r="BP455" s="23"/>
      <c r="BQ455" s="23"/>
    </row>
    <row r="456" spans="1:69" ht="12.75" customHeight="1" x14ac:dyDescent="0.25">
      <c r="A456" s="23"/>
      <c r="B456" s="126"/>
      <c r="C456" s="23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52"/>
      <c r="P456" s="22"/>
      <c r="Q456" s="22"/>
      <c r="R456" s="23"/>
      <c r="S456" s="23"/>
      <c r="T456" s="23"/>
      <c r="U456" s="23"/>
      <c r="V456" s="23"/>
      <c r="W456" s="23"/>
      <c r="X456" s="23"/>
      <c r="Y456" s="23"/>
      <c r="Z456" s="23"/>
      <c r="AA456" s="24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92"/>
      <c r="AN456" s="421"/>
      <c r="AO456" s="292"/>
      <c r="AP456" s="292"/>
      <c r="AQ456" s="292"/>
      <c r="AR456" s="292"/>
      <c r="AS456" s="292"/>
      <c r="AT456" s="292"/>
      <c r="AU456" s="292"/>
      <c r="AV456" s="292"/>
      <c r="AW456" s="292"/>
      <c r="AX456" s="292"/>
      <c r="AY456" s="292"/>
      <c r="AZ456" s="421"/>
      <c r="BA456" s="292"/>
      <c r="BB456" s="292"/>
      <c r="BC456" s="292"/>
      <c r="BD456" s="292"/>
      <c r="BE456" s="292"/>
      <c r="BF456" s="292"/>
      <c r="BG456" s="292"/>
      <c r="BH456" s="292"/>
      <c r="BI456" s="292"/>
      <c r="BJ456" s="292"/>
      <c r="BK456" s="24"/>
      <c r="BL456" s="53"/>
      <c r="BM456" s="26"/>
      <c r="BN456" s="23"/>
      <c r="BO456" s="23"/>
      <c r="BP456" s="23"/>
      <c r="BQ456" s="23"/>
    </row>
    <row r="457" spans="1:69" ht="12.75" customHeight="1" x14ac:dyDescent="0.25">
      <c r="A457" s="23"/>
      <c r="B457" s="126"/>
      <c r="C457" s="23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52"/>
      <c r="P457" s="22"/>
      <c r="Q457" s="22"/>
      <c r="R457" s="23"/>
      <c r="S457" s="23"/>
      <c r="T457" s="23"/>
      <c r="U457" s="23"/>
      <c r="V457" s="23"/>
      <c r="W457" s="23"/>
      <c r="X457" s="23"/>
      <c r="Y457" s="23"/>
      <c r="Z457" s="23"/>
      <c r="AA457" s="24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92"/>
      <c r="AN457" s="421"/>
      <c r="AO457" s="292"/>
      <c r="AP457" s="292"/>
      <c r="AQ457" s="292"/>
      <c r="AR457" s="292"/>
      <c r="AS457" s="292"/>
      <c r="AT457" s="292"/>
      <c r="AU457" s="292"/>
      <c r="AV457" s="292"/>
      <c r="AW457" s="292"/>
      <c r="AX457" s="292"/>
      <c r="AY457" s="292"/>
      <c r="AZ457" s="421"/>
      <c r="BA457" s="292"/>
      <c r="BB457" s="292"/>
      <c r="BC457" s="292"/>
      <c r="BD457" s="292"/>
      <c r="BE457" s="292"/>
      <c r="BF457" s="292"/>
      <c r="BG457" s="292"/>
      <c r="BH457" s="292"/>
      <c r="BI457" s="292"/>
      <c r="BJ457" s="292"/>
      <c r="BK457" s="24"/>
      <c r="BL457" s="53"/>
      <c r="BM457" s="26"/>
      <c r="BN457" s="23"/>
      <c r="BO457" s="23"/>
      <c r="BP457" s="23"/>
      <c r="BQ457" s="23"/>
    </row>
    <row r="458" spans="1:69" ht="12.75" customHeight="1" x14ac:dyDescent="0.25">
      <c r="A458" s="23"/>
      <c r="B458" s="126"/>
      <c r="C458" s="23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52"/>
      <c r="P458" s="22"/>
      <c r="Q458" s="22"/>
      <c r="R458" s="23"/>
      <c r="S458" s="23"/>
      <c r="T458" s="23"/>
      <c r="U458" s="23"/>
      <c r="V458" s="23"/>
      <c r="W458" s="23"/>
      <c r="X458" s="23"/>
      <c r="Y458" s="23"/>
      <c r="Z458" s="23"/>
      <c r="AA458" s="24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92"/>
      <c r="AN458" s="421"/>
      <c r="AO458" s="292"/>
      <c r="AP458" s="292"/>
      <c r="AQ458" s="292"/>
      <c r="AR458" s="292"/>
      <c r="AS458" s="292"/>
      <c r="AT458" s="292"/>
      <c r="AU458" s="292"/>
      <c r="AV458" s="292"/>
      <c r="AW458" s="292"/>
      <c r="AX458" s="292"/>
      <c r="AY458" s="292"/>
      <c r="AZ458" s="421"/>
      <c r="BA458" s="292"/>
      <c r="BB458" s="292"/>
      <c r="BC458" s="292"/>
      <c r="BD458" s="292"/>
      <c r="BE458" s="292"/>
      <c r="BF458" s="292"/>
      <c r="BG458" s="292"/>
      <c r="BH458" s="292"/>
      <c r="BI458" s="292"/>
      <c r="BJ458" s="292"/>
      <c r="BK458" s="24"/>
      <c r="BL458" s="53"/>
      <c r="BM458" s="26"/>
      <c r="BN458" s="23"/>
      <c r="BO458" s="23"/>
      <c r="BP458" s="23"/>
      <c r="BQ458" s="23"/>
    </row>
    <row r="459" spans="1:69" ht="12.75" customHeight="1" x14ac:dyDescent="0.25">
      <c r="A459" s="23"/>
      <c r="B459" s="126"/>
      <c r="C459" s="23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52"/>
      <c r="P459" s="22"/>
      <c r="Q459" s="22"/>
      <c r="R459" s="23"/>
      <c r="S459" s="23"/>
      <c r="T459" s="23"/>
      <c r="U459" s="23"/>
      <c r="V459" s="23"/>
      <c r="W459" s="23"/>
      <c r="X459" s="23"/>
      <c r="Y459" s="23"/>
      <c r="Z459" s="23"/>
      <c r="AA459" s="24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92"/>
      <c r="AN459" s="421"/>
      <c r="AO459" s="292"/>
      <c r="AP459" s="292"/>
      <c r="AQ459" s="292"/>
      <c r="AR459" s="292"/>
      <c r="AS459" s="292"/>
      <c r="AT459" s="292"/>
      <c r="AU459" s="292"/>
      <c r="AV459" s="292"/>
      <c r="AW459" s="292"/>
      <c r="AX459" s="292"/>
      <c r="AY459" s="292"/>
      <c r="AZ459" s="421"/>
      <c r="BA459" s="292"/>
      <c r="BB459" s="292"/>
      <c r="BC459" s="292"/>
      <c r="BD459" s="292"/>
      <c r="BE459" s="292"/>
      <c r="BF459" s="292"/>
      <c r="BG459" s="292"/>
      <c r="BH459" s="292"/>
      <c r="BI459" s="292"/>
      <c r="BJ459" s="292"/>
      <c r="BK459" s="24"/>
      <c r="BL459" s="53"/>
      <c r="BM459" s="26"/>
      <c r="BN459" s="23"/>
      <c r="BO459" s="23"/>
      <c r="BP459" s="23"/>
      <c r="BQ459" s="23"/>
    </row>
    <row r="460" spans="1:69" ht="12.75" customHeight="1" x14ac:dyDescent="0.25">
      <c r="A460" s="23"/>
      <c r="B460" s="126"/>
      <c r="C460" s="23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52"/>
      <c r="P460" s="22"/>
      <c r="Q460" s="22"/>
      <c r="R460" s="23"/>
      <c r="S460" s="23"/>
      <c r="T460" s="23"/>
      <c r="U460" s="23"/>
      <c r="V460" s="23"/>
      <c r="W460" s="23"/>
      <c r="X460" s="23"/>
      <c r="Y460" s="23"/>
      <c r="Z460" s="23"/>
      <c r="AA460" s="24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92"/>
      <c r="AN460" s="421"/>
      <c r="AO460" s="292"/>
      <c r="AP460" s="292"/>
      <c r="AQ460" s="292"/>
      <c r="AR460" s="292"/>
      <c r="AS460" s="292"/>
      <c r="AT460" s="292"/>
      <c r="AU460" s="292"/>
      <c r="AV460" s="292"/>
      <c r="AW460" s="292"/>
      <c r="AX460" s="292"/>
      <c r="AY460" s="292"/>
      <c r="AZ460" s="421"/>
      <c r="BA460" s="292"/>
      <c r="BB460" s="292"/>
      <c r="BC460" s="292"/>
      <c r="BD460" s="292"/>
      <c r="BE460" s="292"/>
      <c r="BF460" s="292"/>
      <c r="BG460" s="292"/>
      <c r="BH460" s="292"/>
      <c r="BI460" s="292"/>
      <c r="BJ460" s="292"/>
      <c r="BK460" s="24"/>
      <c r="BL460" s="53"/>
      <c r="BM460" s="26"/>
      <c r="BN460" s="23"/>
      <c r="BO460" s="23"/>
      <c r="BP460" s="23"/>
      <c r="BQ460" s="23"/>
    </row>
    <row r="461" spans="1:69" ht="12.75" customHeight="1" x14ac:dyDescent="0.25">
      <c r="A461" s="23"/>
      <c r="B461" s="126"/>
      <c r="C461" s="23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52"/>
      <c r="P461" s="22"/>
      <c r="Q461" s="22"/>
      <c r="R461" s="23"/>
      <c r="S461" s="23"/>
      <c r="T461" s="23"/>
      <c r="U461" s="23"/>
      <c r="V461" s="23"/>
      <c r="W461" s="23"/>
      <c r="X461" s="23"/>
      <c r="Y461" s="23"/>
      <c r="Z461" s="23"/>
      <c r="AA461" s="24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92"/>
      <c r="AN461" s="421"/>
      <c r="AO461" s="292"/>
      <c r="AP461" s="292"/>
      <c r="AQ461" s="292"/>
      <c r="AR461" s="292"/>
      <c r="AS461" s="292"/>
      <c r="AT461" s="292"/>
      <c r="AU461" s="292"/>
      <c r="AV461" s="292"/>
      <c r="AW461" s="292"/>
      <c r="AX461" s="292"/>
      <c r="AY461" s="292"/>
      <c r="AZ461" s="421"/>
      <c r="BA461" s="292"/>
      <c r="BB461" s="292"/>
      <c r="BC461" s="292"/>
      <c r="BD461" s="292"/>
      <c r="BE461" s="292"/>
      <c r="BF461" s="292"/>
      <c r="BG461" s="292"/>
      <c r="BH461" s="292"/>
      <c r="BI461" s="292"/>
      <c r="BJ461" s="292"/>
      <c r="BK461" s="24"/>
      <c r="BL461" s="53"/>
      <c r="BM461" s="26"/>
      <c r="BN461" s="23"/>
      <c r="BO461" s="23"/>
      <c r="BP461" s="23"/>
      <c r="BQ461" s="23"/>
    </row>
    <row r="462" spans="1:69" ht="12.75" customHeight="1" x14ac:dyDescent="0.25">
      <c r="A462" s="23"/>
      <c r="B462" s="126"/>
      <c r="C462" s="23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52"/>
      <c r="P462" s="22"/>
      <c r="Q462" s="22"/>
      <c r="R462" s="23"/>
      <c r="S462" s="23"/>
      <c r="T462" s="23"/>
      <c r="U462" s="23"/>
      <c r="V462" s="23"/>
      <c r="W462" s="23"/>
      <c r="X462" s="23"/>
      <c r="Y462" s="23"/>
      <c r="Z462" s="23"/>
      <c r="AA462" s="24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92"/>
      <c r="AN462" s="421"/>
      <c r="AO462" s="292"/>
      <c r="AP462" s="292"/>
      <c r="AQ462" s="292"/>
      <c r="AR462" s="292"/>
      <c r="AS462" s="292"/>
      <c r="AT462" s="292"/>
      <c r="AU462" s="292"/>
      <c r="AV462" s="292"/>
      <c r="AW462" s="292"/>
      <c r="AX462" s="292"/>
      <c r="AY462" s="292"/>
      <c r="AZ462" s="421"/>
      <c r="BA462" s="292"/>
      <c r="BB462" s="292"/>
      <c r="BC462" s="292"/>
      <c r="BD462" s="292"/>
      <c r="BE462" s="292"/>
      <c r="BF462" s="292"/>
      <c r="BG462" s="292"/>
      <c r="BH462" s="292"/>
      <c r="BI462" s="292"/>
      <c r="BJ462" s="292"/>
      <c r="BK462" s="24"/>
      <c r="BL462" s="53"/>
      <c r="BM462" s="26"/>
      <c r="BN462" s="23"/>
      <c r="BO462" s="23"/>
      <c r="BP462" s="23"/>
      <c r="BQ462" s="23"/>
    </row>
    <row r="463" spans="1:69" ht="12.75" customHeight="1" x14ac:dyDescent="0.25">
      <c r="A463" s="23"/>
      <c r="B463" s="126"/>
      <c r="C463" s="23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52"/>
      <c r="P463" s="22"/>
      <c r="Q463" s="22"/>
      <c r="R463" s="23"/>
      <c r="S463" s="23"/>
      <c r="T463" s="23"/>
      <c r="U463" s="23"/>
      <c r="V463" s="23"/>
      <c r="W463" s="23"/>
      <c r="X463" s="23"/>
      <c r="Y463" s="23"/>
      <c r="Z463" s="23"/>
      <c r="AA463" s="24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92"/>
      <c r="AN463" s="421"/>
      <c r="AO463" s="292"/>
      <c r="AP463" s="292"/>
      <c r="AQ463" s="292"/>
      <c r="AR463" s="292"/>
      <c r="AS463" s="292"/>
      <c r="AT463" s="292"/>
      <c r="AU463" s="292"/>
      <c r="AV463" s="292"/>
      <c r="AW463" s="292"/>
      <c r="AX463" s="292"/>
      <c r="AY463" s="292"/>
      <c r="AZ463" s="421"/>
      <c r="BA463" s="292"/>
      <c r="BB463" s="292"/>
      <c r="BC463" s="292"/>
      <c r="BD463" s="292"/>
      <c r="BE463" s="292"/>
      <c r="BF463" s="292"/>
      <c r="BG463" s="292"/>
      <c r="BH463" s="292"/>
      <c r="BI463" s="292"/>
      <c r="BJ463" s="292"/>
      <c r="BK463" s="24"/>
      <c r="BL463" s="53"/>
      <c r="BM463" s="26"/>
      <c r="BN463" s="23"/>
      <c r="BO463" s="23"/>
      <c r="BP463" s="23"/>
      <c r="BQ463" s="23"/>
    </row>
    <row r="464" spans="1:69" ht="12.75" customHeight="1" x14ac:dyDescent="0.25">
      <c r="A464" s="23"/>
      <c r="B464" s="126"/>
      <c r="C464" s="23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52"/>
      <c r="P464" s="22"/>
      <c r="Q464" s="22"/>
      <c r="R464" s="23"/>
      <c r="S464" s="23"/>
      <c r="T464" s="23"/>
      <c r="U464" s="23"/>
      <c r="V464" s="23"/>
      <c r="W464" s="23"/>
      <c r="X464" s="23"/>
      <c r="Y464" s="23"/>
      <c r="Z464" s="23"/>
      <c r="AA464" s="24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92"/>
      <c r="AN464" s="421"/>
      <c r="AO464" s="292"/>
      <c r="AP464" s="292"/>
      <c r="AQ464" s="292"/>
      <c r="AR464" s="292"/>
      <c r="AS464" s="292"/>
      <c r="AT464" s="292"/>
      <c r="AU464" s="292"/>
      <c r="AV464" s="292"/>
      <c r="AW464" s="292"/>
      <c r="AX464" s="292"/>
      <c r="AY464" s="292"/>
      <c r="AZ464" s="421"/>
      <c r="BA464" s="292"/>
      <c r="BB464" s="292"/>
      <c r="BC464" s="292"/>
      <c r="BD464" s="292"/>
      <c r="BE464" s="292"/>
      <c r="BF464" s="292"/>
      <c r="BG464" s="292"/>
      <c r="BH464" s="292"/>
      <c r="BI464" s="292"/>
      <c r="BJ464" s="292"/>
      <c r="BK464" s="24"/>
      <c r="BL464" s="53"/>
      <c r="BM464" s="26"/>
      <c r="BN464" s="23"/>
      <c r="BO464" s="23"/>
      <c r="BP464" s="23"/>
      <c r="BQ464" s="23"/>
    </row>
    <row r="465" spans="1:69" ht="12.75" customHeight="1" x14ac:dyDescent="0.25">
      <c r="A465" s="23"/>
      <c r="B465" s="126"/>
      <c r="C465" s="23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52"/>
      <c r="P465" s="22"/>
      <c r="Q465" s="22"/>
      <c r="R465" s="23"/>
      <c r="S465" s="23"/>
      <c r="T465" s="23"/>
      <c r="U465" s="23"/>
      <c r="V465" s="23"/>
      <c r="W465" s="23"/>
      <c r="X465" s="23"/>
      <c r="Y465" s="23"/>
      <c r="Z465" s="23"/>
      <c r="AA465" s="24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92"/>
      <c r="AN465" s="421"/>
      <c r="AO465" s="292"/>
      <c r="AP465" s="292"/>
      <c r="AQ465" s="292"/>
      <c r="AR465" s="292"/>
      <c r="AS465" s="292"/>
      <c r="AT465" s="292"/>
      <c r="AU465" s="292"/>
      <c r="AV465" s="292"/>
      <c r="AW465" s="292"/>
      <c r="AX465" s="292"/>
      <c r="AY465" s="292"/>
      <c r="AZ465" s="421"/>
      <c r="BA465" s="292"/>
      <c r="BB465" s="292"/>
      <c r="BC465" s="292"/>
      <c r="BD465" s="292"/>
      <c r="BE465" s="292"/>
      <c r="BF465" s="292"/>
      <c r="BG465" s="292"/>
      <c r="BH465" s="292"/>
      <c r="BI465" s="292"/>
      <c r="BJ465" s="292"/>
      <c r="BK465" s="24"/>
      <c r="BL465" s="53"/>
      <c r="BM465" s="26"/>
      <c r="BN465" s="23"/>
      <c r="BO465" s="23"/>
      <c r="BP465" s="23"/>
      <c r="BQ465" s="23"/>
    </row>
    <row r="466" spans="1:69" ht="12.75" customHeight="1" x14ac:dyDescent="0.25">
      <c r="A466" s="23"/>
      <c r="B466" s="126"/>
      <c r="C466" s="23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52"/>
      <c r="P466" s="22"/>
      <c r="Q466" s="22"/>
      <c r="R466" s="23"/>
      <c r="S466" s="23"/>
      <c r="T466" s="23"/>
      <c r="U466" s="23"/>
      <c r="V466" s="23"/>
      <c r="W466" s="23"/>
      <c r="X466" s="23"/>
      <c r="Y466" s="23"/>
      <c r="Z466" s="23"/>
      <c r="AA466" s="24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92"/>
      <c r="AN466" s="421"/>
      <c r="AO466" s="292"/>
      <c r="AP466" s="292"/>
      <c r="AQ466" s="292"/>
      <c r="AR466" s="292"/>
      <c r="AS466" s="292"/>
      <c r="AT466" s="292"/>
      <c r="AU466" s="292"/>
      <c r="AV466" s="292"/>
      <c r="AW466" s="292"/>
      <c r="AX466" s="292"/>
      <c r="AY466" s="292"/>
      <c r="AZ466" s="421"/>
      <c r="BA466" s="292"/>
      <c r="BB466" s="292"/>
      <c r="BC466" s="292"/>
      <c r="BD466" s="292"/>
      <c r="BE466" s="292"/>
      <c r="BF466" s="292"/>
      <c r="BG466" s="292"/>
      <c r="BH466" s="292"/>
      <c r="BI466" s="292"/>
      <c r="BJ466" s="292"/>
      <c r="BK466" s="24"/>
      <c r="BL466" s="53"/>
      <c r="BM466" s="26"/>
      <c r="BN466" s="23"/>
      <c r="BO466" s="23"/>
      <c r="BP466" s="23"/>
      <c r="BQ466" s="23"/>
    </row>
    <row r="467" spans="1:69" ht="12.75" customHeight="1" x14ac:dyDescent="0.25">
      <c r="A467" s="23"/>
      <c r="B467" s="126"/>
      <c r="C467" s="23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52"/>
      <c r="P467" s="22"/>
      <c r="Q467" s="22"/>
      <c r="R467" s="23"/>
      <c r="S467" s="23"/>
      <c r="T467" s="23"/>
      <c r="U467" s="23"/>
      <c r="V467" s="23"/>
      <c r="W467" s="23"/>
      <c r="X467" s="23"/>
      <c r="Y467" s="23"/>
      <c r="Z467" s="23"/>
      <c r="AA467" s="24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92"/>
      <c r="AN467" s="421"/>
      <c r="AO467" s="292"/>
      <c r="AP467" s="292"/>
      <c r="AQ467" s="292"/>
      <c r="AR467" s="292"/>
      <c r="AS467" s="292"/>
      <c r="AT467" s="292"/>
      <c r="AU467" s="292"/>
      <c r="AV467" s="292"/>
      <c r="AW467" s="292"/>
      <c r="AX467" s="292"/>
      <c r="AY467" s="292"/>
      <c r="AZ467" s="421"/>
      <c r="BA467" s="292"/>
      <c r="BB467" s="292"/>
      <c r="BC467" s="292"/>
      <c r="BD467" s="292"/>
      <c r="BE467" s="292"/>
      <c r="BF467" s="292"/>
      <c r="BG467" s="292"/>
      <c r="BH467" s="292"/>
      <c r="BI467" s="292"/>
      <c r="BJ467" s="292"/>
      <c r="BK467" s="24"/>
      <c r="BL467" s="53"/>
      <c r="BM467" s="26"/>
      <c r="BN467" s="23"/>
      <c r="BO467" s="23"/>
      <c r="BP467" s="23"/>
      <c r="BQ467" s="23"/>
    </row>
    <row r="468" spans="1:69" ht="12.75" customHeight="1" x14ac:dyDescent="0.25">
      <c r="A468" s="23"/>
      <c r="B468" s="126"/>
      <c r="C468" s="23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52"/>
      <c r="P468" s="22"/>
      <c r="Q468" s="22"/>
      <c r="R468" s="23"/>
      <c r="S468" s="23"/>
      <c r="T468" s="23"/>
      <c r="U468" s="23"/>
      <c r="V468" s="23"/>
      <c r="W468" s="23"/>
      <c r="X468" s="23"/>
      <c r="Y468" s="23"/>
      <c r="Z468" s="23"/>
      <c r="AA468" s="24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92"/>
      <c r="AN468" s="421"/>
      <c r="AO468" s="292"/>
      <c r="AP468" s="292"/>
      <c r="AQ468" s="292"/>
      <c r="AR468" s="292"/>
      <c r="AS468" s="292"/>
      <c r="AT468" s="292"/>
      <c r="AU468" s="292"/>
      <c r="AV468" s="292"/>
      <c r="AW468" s="292"/>
      <c r="AX468" s="292"/>
      <c r="AY468" s="292"/>
      <c r="AZ468" s="421"/>
      <c r="BA468" s="292"/>
      <c r="BB468" s="292"/>
      <c r="BC468" s="292"/>
      <c r="BD468" s="292"/>
      <c r="BE468" s="292"/>
      <c r="BF468" s="292"/>
      <c r="BG468" s="292"/>
      <c r="BH468" s="292"/>
      <c r="BI468" s="292"/>
      <c r="BJ468" s="292"/>
      <c r="BK468" s="24"/>
      <c r="BL468" s="53"/>
      <c r="BM468" s="26"/>
      <c r="BN468" s="23"/>
      <c r="BO468" s="23"/>
      <c r="BP468" s="23"/>
      <c r="BQ468" s="23"/>
    </row>
    <row r="469" spans="1:69" ht="12.75" customHeight="1" x14ac:dyDescent="0.25">
      <c r="A469" s="23"/>
      <c r="B469" s="126"/>
      <c r="C469" s="23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52"/>
      <c r="P469" s="22"/>
      <c r="Q469" s="22"/>
      <c r="R469" s="23"/>
      <c r="S469" s="23"/>
      <c r="T469" s="23"/>
      <c r="U469" s="23"/>
      <c r="V469" s="23"/>
      <c r="W469" s="23"/>
      <c r="X469" s="23"/>
      <c r="Y469" s="23"/>
      <c r="Z469" s="23"/>
      <c r="AA469" s="24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92"/>
      <c r="AN469" s="421"/>
      <c r="AO469" s="292"/>
      <c r="AP469" s="292"/>
      <c r="AQ469" s="292"/>
      <c r="AR469" s="292"/>
      <c r="AS469" s="292"/>
      <c r="AT469" s="292"/>
      <c r="AU469" s="292"/>
      <c r="AV469" s="292"/>
      <c r="AW469" s="292"/>
      <c r="AX469" s="292"/>
      <c r="AY469" s="292"/>
      <c r="AZ469" s="421"/>
      <c r="BA469" s="292"/>
      <c r="BB469" s="292"/>
      <c r="BC469" s="292"/>
      <c r="BD469" s="292"/>
      <c r="BE469" s="292"/>
      <c r="BF469" s="292"/>
      <c r="BG469" s="292"/>
      <c r="BH469" s="292"/>
      <c r="BI469" s="292"/>
      <c r="BJ469" s="292"/>
      <c r="BK469" s="24"/>
      <c r="BL469" s="53"/>
      <c r="BM469" s="26"/>
      <c r="BN469" s="23"/>
      <c r="BO469" s="23"/>
      <c r="BP469" s="23"/>
      <c r="BQ469" s="23"/>
    </row>
    <row r="470" spans="1:69" ht="12.75" customHeight="1" x14ac:dyDescent="0.25">
      <c r="A470" s="23"/>
      <c r="B470" s="126"/>
      <c r="C470" s="23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52"/>
      <c r="P470" s="22"/>
      <c r="Q470" s="22"/>
      <c r="R470" s="23"/>
      <c r="S470" s="23"/>
      <c r="T470" s="23"/>
      <c r="U470" s="23"/>
      <c r="V470" s="23"/>
      <c r="W470" s="23"/>
      <c r="X470" s="23"/>
      <c r="Y470" s="23"/>
      <c r="Z470" s="23"/>
      <c r="AA470" s="24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92"/>
      <c r="AN470" s="421"/>
      <c r="AO470" s="292"/>
      <c r="AP470" s="292"/>
      <c r="AQ470" s="292"/>
      <c r="AR470" s="292"/>
      <c r="AS470" s="292"/>
      <c r="AT470" s="292"/>
      <c r="AU470" s="292"/>
      <c r="AV470" s="292"/>
      <c r="AW470" s="292"/>
      <c r="AX470" s="292"/>
      <c r="AY470" s="292"/>
      <c r="AZ470" s="421"/>
      <c r="BA470" s="292"/>
      <c r="BB470" s="292"/>
      <c r="BC470" s="292"/>
      <c r="BD470" s="292"/>
      <c r="BE470" s="292"/>
      <c r="BF470" s="292"/>
      <c r="BG470" s="292"/>
      <c r="BH470" s="292"/>
      <c r="BI470" s="292"/>
      <c r="BJ470" s="292"/>
      <c r="BK470" s="24"/>
      <c r="BL470" s="53"/>
      <c r="BM470" s="26"/>
      <c r="BN470" s="23"/>
      <c r="BO470" s="23"/>
      <c r="BP470" s="23"/>
      <c r="BQ470" s="23"/>
    </row>
    <row r="471" spans="1:69" ht="12.75" customHeight="1" x14ac:dyDescent="0.25">
      <c r="A471" s="23"/>
      <c r="B471" s="126"/>
      <c r="C471" s="23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52"/>
      <c r="P471" s="22"/>
      <c r="Q471" s="22"/>
      <c r="R471" s="23"/>
      <c r="S471" s="23"/>
      <c r="T471" s="23"/>
      <c r="U471" s="23"/>
      <c r="V471" s="23"/>
      <c r="W471" s="23"/>
      <c r="X471" s="23"/>
      <c r="Y471" s="23"/>
      <c r="Z471" s="23"/>
      <c r="AA471" s="24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92"/>
      <c r="AN471" s="421"/>
      <c r="AO471" s="292"/>
      <c r="AP471" s="292"/>
      <c r="AQ471" s="292"/>
      <c r="AR471" s="292"/>
      <c r="AS471" s="292"/>
      <c r="AT471" s="292"/>
      <c r="AU471" s="292"/>
      <c r="AV471" s="292"/>
      <c r="AW471" s="292"/>
      <c r="AX471" s="292"/>
      <c r="AY471" s="292"/>
      <c r="AZ471" s="421"/>
      <c r="BA471" s="292"/>
      <c r="BB471" s="292"/>
      <c r="BC471" s="292"/>
      <c r="BD471" s="292"/>
      <c r="BE471" s="292"/>
      <c r="BF471" s="292"/>
      <c r="BG471" s="292"/>
      <c r="BH471" s="292"/>
      <c r="BI471" s="292"/>
      <c r="BJ471" s="292"/>
      <c r="BK471" s="24"/>
      <c r="BL471" s="53"/>
      <c r="BM471" s="26"/>
      <c r="BN471" s="23"/>
      <c r="BO471" s="23"/>
      <c r="BP471" s="23"/>
      <c r="BQ471" s="23"/>
    </row>
    <row r="472" spans="1:69" ht="12.75" customHeight="1" x14ac:dyDescent="0.25">
      <c r="A472" s="23"/>
      <c r="B472" s="126"/>
      <c r="C472" s="23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52"/>
      <c r="P472" s="22"/>
      <c r="Q472" s="22"/>
      <c r="R472" s="23"/>
      <c r="S472" s="23"/>
      <c r="T472" s="23"/>
      <c r="U472" s="23"/>
      <c r="V472" s="23"/>
      <c r="W472" s="23"/>
      <c r="X472" s="23"/>
      <c r="Y472" s="23"/>
      <c r="Z472" s="23"/>
      <c r="AA472" s="24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92"/>
      <c r="AN472" s="421"/>
      <c r="AO472" s="292"/>
      <c r="AP472" s="292"/>
      <c r="AQ472" s="292"/>
      <c r="AR472" s="292"/>
      <c r="AS472" s="292"/>
      <c r="AT472" s="292"/>
      <c r="AU472" s="292"/>
      <c r="AV472" s="292"/>
      <c r="AW472" s="292"/>
      <c r="AX472" s="292"/>
      <c r="AY472" s="292"/>
      <c r="AZ472" s="421"/>
      <c r="BA472" s="292"/>
      <c r="BB472" s="292"/>
      <c r="BC472" s="292"/>
      <c r="BD472" s="292"/>
      <c r="BE472" s="292"/>
      <c r="BF472" s="292"/>
      <c r="BG472" s="292"/>
      <c r="BH472" s="292"/>
      <c r="BI472" s="292"/>
      <c r="BJ472" s="292"/>
      <c r="BK472" s="24"/>
      <c r="BL472" s="53"/>
      <c r="BM472" s="26"/>
      <c r="BN472" s="23"/>
      <c r="BO472" s="23"/>
      <c r="BP472" s="23"/>
      <c r="BQ472" s="23"/>
    </row>
    <row r="473" spans="1:69" ht="12.75" customHeight="1" x14ac:dyDescent="0.25">
      <c r="A473" s="23"/>
      <c r="B473" s="126"/>
      <c r="C473" s="23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52"/>
      <c r="P473" s="22"/>
      <c r="Q473" s="22"/>
      <c r="R473" s="23"/>
      <c r="S473" s="23"/>
      <c r="T473" s="23"/>
      <c r="U473" s="23"/>
      <c r="V473" s="23"/>
      <c r="W473" s="23"/>
      <c r="X473" s="23"/>
      <c r="Y473" s="23"/>
      <c r="Z473" s="23"/>
      <c r="AA473" s="24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92"/>
      <c r="AN473" s="421"/>
      <c r="AO473" s="292"/>
      <c r="AP473" s="292"/>
      <c r="AQ473" s="292"/>
      <c r="AR473" s="292"/>
      <c r="AS473" s="292"/>
      <c r="AT473" s="292"/>
      <c r="AU473" s="292"/>
      <c r="AV473" s="292"/>
      <c r="AW473" s="292"/>
      <c r="AX473" s="292"/>
      <c r="AY473" s="292"/>
      <c r="AZ473" s="421"/>
      <c r="BA473" s="292"/>
      <c r="BB473" s="292"/>
      <c r="BC473" s="292"/>
      <c r="BD473" s="292"/>
      <c r="BE473" s="292"/>
      <c r="BF473" s="292"/>
      <c r="BG473" s="292"/>
      <c r="BH473" s="292"/>
      <c r="BI473" s="292"/>
      <c r="BJ473" s="292"/>
      <c r="BK473" s="24"/>
      <c r="BL473" s="53"/>
      <c r="BM473" s="26"/>
      <c r="BN473" s="23"/>
      <c r="BO473" s="23"/>
      <c r="BP473" s="23"/>
      <c r="BQ473" s="23"/>
    </row>
    <row r="474" spans="1:69" ht="12.75" customHeight="1" x14ac:dyDescent="0.25">
      <c r="A474" s="23"/>
      <c r="B474" s="126"/>
      <c r="C474" s="23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52"/>
      <c r="P474" s="22"/>
      <c r="Q474" s="22"/>
      <c r="R474" s="23"/>
      <c r="S474" s="23"/>
      <c r="T474" s="23"/>
      <c r="U474" s="23"/>
      <c r="V474" s="23"/>
      <c r="W474" s="23"/>
      <c r="X474" s="23"/>
      <c r="Y474" s="23"/>
      <c r="Z474" s="23"/>
      <c r="AA474" s="24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92"/>
      <c r="AN474" s="421"/>
      <c r="AO474" s="292"/>
      <c r="AP474" s="292"/>
      <c r="AQ474" s="292"/>
      <c r="AR474" s="292"/>
      <c r="AS474" s="292"/>
      <c r="AT474" s="292"/>
      <c r="AU474" s="292"/>
      <c r="AV474" s="292"/>
      <c r="AW474" s="292"/>
      <c r="AX474" s="292"/>
      <c r="AY474" s="292"/>
      <c r="AZ474" s="421"/>
      <c r="BA474" s="292"/>
      <c r="BB474" s="292"/>
      <c r="BC474" s="292"/>
      <c r="BD474" s="292"/>
      <c r="BE474" s="292"/>
      <c r="BF474" s="292"/>
      <c r="BG474" s="292"/>
      <c r="BH474" s="292"/>
      <c r="BI474" s="292"/>
      <c r="BJ474" s="292"/>
      <c r="BK474" s="24"/>
      <c r="BL474" s="53"/>
      <c r="BM474" s="26"/>
      <c r="BN474" s="23"/>
      <c r="BO474" s="23"/>
      <c r="BP474" s="23"/>
      <c r="BQ474" s="23"/>
    </row>
    <row r="475" spans="1:69" ht="12.75" customHeight="1" x14ac:dyDescent="0.25">
      <c r="A475" s="23"/>
      <c r="B475" s="126"/>
      <c r="C475" s="23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52"/>
      <c r="P475" s="22"/>
      <c r="Q475" s="22"/>
      <c r="R475" s="23"/>
      <c r="S475" s="23"/>
      <c r="T475" s="23"/>
      <c r="U475" s="23"/>
      <c r="V475" s="23"/>
      <c r="W475" s="23"/>
      <c r="X475" s="23"/>
      <c r="Y475" s="23"/>
      <c r="Z475" s="23"/>
      <c r="AA475" s="24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92"/>
      <c r="AN475" s="421"/>
      <c r="AO475" s="292"/>
      <c r="AP475" s="292"/>
      <c r="AQ475" s="292"/>
      <c r="AR475" s="292"/>
      <c r="AS475" s="292"/>
      <c r="AT475" s="292"/>
      <c r="AU475" s="292"/>
      <c r="AV475" s="292"/>
      <c r="AW475" s="292"/>
      <c r="AX475" s="292"/>
      <c r="AY475" s="292"/>
      <c r="AZ475" s="421"/>
      <c r="BA475" s="292"/>
      <c r="BB475" s="292"/>
      <c r="BC475" s="292"/>
      <c r="BD475" s="292"/>
      <c r="BE475" s="292"/>
      <c r="BF475" s="292"/>
      <c r="BG475" s="292"/>
      <c r="BH475" s="292"/>
      <c r="BI475" s="292"/>
      <c r="BJ475" s="292"/>
      <c r="BK475" s="24"/>
      <c r="BL475" s="53"/>
      <c r="BM475" s="26"/>
      <c r="BN475" s="23"/>
      <c r="BO475" s="23"/>
      <c r="BP475" s="23"/>
      <c r="BQ475" s="23"/>
    </row>
    <row r="476" spans="1:69" ht="12.75" customHeight="1" x14ac:dyDescent="0.25">
      <c r="A476" s="23"/>
      <c r="B476" s="126"/>
      <c r="C476" s="23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52"/>
      <c r="P476" s="22"/>
      <c r="Q476" s="22"/>
      <c r="R476" s="23"/>
      <c r="S476" s="23"/>
      <c r="T476" s="23"/>
      <c r="U476" s="23"/>
      <c r="V476" s="23"/>
      <c r="W476" s="23"/>
      <c r="X476" s="23"/>
      <c r="Y476" s="23"/>
      <c r="Z476" s="23"/>
      <c r="AA476" s="24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92"/>
      <c r="AN476" s="421"/>
      <c r="AO476" s="292"/>
      <c r="AP476" s="292"/>
      <c r="AQ476" s="292"/>
      <c r="AR476" s="292"/>
      <c r="AS476" s="292"/>
      <c r="AT476" s="292"/>
      <c r="AU476" s="292"/>
      <c r="AV476" s="292"/>
      <c r="AW476" s="292"/>
      <c r="AX476" s="292"/>
      <c r="AY476" s="292"/>
      <c r="AZ476" s="421"/>
      <c r="BA476" s="292"/>
      <c r="BB476" s="292"/>
      <c r="BC476" s="292"/>
      <c r="BD476" s="292"/>
      <c r="BE476" s="292"/>
      <c r="BF476" s="292"/>
      <c r="BG476" s="292"/>
      <c r="BH476" s="292"/>
      <c r="BI476" s="292"/>
      <c r="BJ476" s="292"/>
      <c r="BK476" s="24"/>
      <c r="BL476" s="53"/>
      <c r="BM476" s="26"/>
      <c r="BN476" s="23"/>
      <c r="BO476" s="23"/>
      <c r="BP476" s="23"/>
      <c r="BQ476" s="23"/>
    </row>
    <row r="477" spans="1:69" ht="12.75" customHeight="1" x14ac:dyDescent="0.25">
      <c r="A477" s="23"/>
      <c r="B477" s="126"/>
      <c r="C477" s="23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52"/>
      <c r="P477" s="22"/>
      <c r="Q477" s="22"/>
      <c r="R477" s="23"/>
      <c r="S477" s="23"/>
      <c r="T477" s="23"/>
      <c r="U477" s="23"/>
      <c r="V477" s="23"/>
      <c r="W477" s="23"/>
      <c r="X477" s="23"/>
      <c r="Y477" s="23"/>
      <c r="Z477" s="23"/>
      <c r="AA477" s="24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92"/>
      <c r="AN477" s="421"/>
      <c r="AO477" s="292"/>
      <c r="AP477" s="292"/>
      <c r="AQ477" s="292"/>
      <c r="AR477" s="292"/>
      <c r="AS477" s="292"/>
      <c r="AT477" s="292"/>
      <c r="AU477" s="292"/>
      <c r="AV477" s="292"/>
      <c r="AW477" s="292"/>
      <c r="AX477" s="292"/>
      <c r="AY477" s="292"/>
      <c r="AZ477" s="421"/>
      <c r="BA477" s="292"/>
      <c r="BB477" s="292"/>
      <c r="BC477" s="292"/>
      <c r="BD477" s="292"/>
      <c r="BE477" s="292"/>
      <c r="BF477" s="292"/>
      <c r="BG477" s="292"/>
      <c r="BH477" s="292"/>
      <c r="BI477" s="292"/>
      <c r="BJ477" s="292"/>
      <c r="BK477" s="24"/>
      <c r="BL477" s="53"/>
      <c r="BM477" s="26"/>
      <c r="BN477" s="23"/>
      <c r="BO477" s="23"/>
      <c r="BP477" s="23"/>
      <c r="BQ477" s="23"/>
    </row>
    <row r="478" spans="1:69" ht="12.75" customHeight="1" x14ac:dyDescent="0.25">
      <c r="A478" s="23"/>
      <c r="B478" s="126"/>
      <c r="C478" s="23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52"/>
      <c r="P478" s="22"/>
      <c r="Q478" s="22"/>
      <c r="R478" s="23"/>
      <c r="S478" s="23"/>
      <c r="T478" s="23"/>
      <c r="U478" s="23"/>
      <c r="V478" s="23"/>
      <c r="W478" s="23"/>
      <c r="X478" s="23"/>
      <c r="Y478" s="23"/>
      <c r="Z478" s="23"/>
      <c r="AA478" s="24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92"/>
      <c r="AN478" s="421"/>
      <c r="AO478" s="292"/>
      <c r="AP478" s="292"/>
      <c r="AQ478" s="292"/>
      <c r="AR478" s="292"/>
      <c r="AS478" s="292"/>
      <c r="AT478" s="292"/>
      <c r="AU478" s="292"/>
      <c r="AV478" s="292"/>
      <c r="AW478" s="292"/>
      <c r="AX478" s="292"/>
      <c r="AY478" s="292"/>
      <c r="AZ478" s="421"/>
      <c r="BA478" s="292"/>
      <c r="BB478" s="292"/>
      <c r="BC478" s="292"/>
      <c r="BD478" s="292"/>
      <c r="BE478" s="292"/>
      <c r="BF478" s="292"/>
      <c r="BG478" s="292"/>
      <c r="BH478" s="292"/>
      <c r="BI478" s="292"/>
      <c r="BJ478" s="292"/>
      <c r="BK478" s="24"/>
      <c r="BL478" s="53"/>
      <c r="BM478" s="26"/>
      <c r="BN478" s="23"/>
      <c r="BO478" s="23"/>
      <c r="BP478" s="23"/>
      <c r="BQ478" s="23"/>
    </row>
    <row r="479" spans="1:69" ht="12.75" customHeight="1" x14ac:dyDescent="0.25">
      <c r="A479" s="23"/>
      <c r="B479" s="126"/>
      <c r="C479" s="23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52"/>
      <c r="P479" s="22"/>
      <c r="Q479" s="22"/>
      <c r="R479" s="23"/>
      <c r="S479" s="23"/>
      <c r="T479" s="23"/>
      <c r="U479" s="23"/>
      <c r="V479" s="23"/>
      <c r="W479" s="23"/>
      <c r="X479" s="23"/>
      <c r="Y479" s="23"/>
      <c r="Z479" s="23"/>
      <c r="AA479" s="24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92"/>
      <c r="AN479" s="421"/>
      <c r="AO479" s="292"/>
      <c r="AP479" s="292"/>
      <c r="AQ479" s="292"/>
      <c r="AR479" s="292"/>
      <c r="AS479" s="292"/>
      <c r="AT479" s="292"/>
      <c r="AU479" s="292"/>
      <c r="AV479" s="292"/>
      <c r="AW479" s="292"/>
      <c r="AX479" s="292"/>
      <c r="AY479" s="292"/>
      <c r="AZ479" s="421"/>
      <c r="BA479" s="292"/>
      <c r="BB479" s="292"/>
      <c r="BC479" s="292"/>
      <c r="BD479" s="292"/>
      <c r="BE479" s="292"/>
      <c r="BF479" s="292"/>
      <c r="BG479" s="292"/>
      <c r="BH479" s="292"/>
      <c r="BI479" s="292"/>
      <c r="BJ479" s="292"/>
      <c r="BK479" s="24"/>
      <c r="BL479" s="53"/>
      <c r="BM479" s="26"/>
      <c r="BN479" s="23"/>
      <c r="BO479" s="23"/>
      <c r="BP479" s="23"/>
      <c r="BQ479" s="23"/>
    </row>
    <row r="480" spans="1:69" ht="12.75" customHeight="1" x14ac:dyDescent="0.25">
      <c r="A480" s="23"/>
      <c r="B480" s="126"/>
      <c r="C480" s="23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52"/>
      <c r="P480" s="22"/>
      <c r="Q480" s="22"/>
      <c r="R480" s="23"/>
      <c r="S480" s="23"/>
      <c r="T480" s="23"/>
      <c r="U480" s="23"/>
      <c r="V480" s="23"/>
      <c r="W480" s="23"/>
      <c r="X480" s="23"/>
      <c r="Y480" s="23"/>
      <c r="Z480" s="23"/>
      <c r="AA480" s="24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92"/>
      <c r="AN480" s="421"/>
      <c r="AO480" s="292"/>
      <c r="AP480" s="292"/>
      <c r="AQ480" s="292"/>
      <c r="AR480" s="292"/>
      <c r="AS480" s="292"/>
      <c r="AT480" s="292"/>
      <c r="AU480" s="292"/>
      <c r="AV480" s="292"/>
      <c r="AW480" s="292"/>
      <c r="AX480" s="292"/>
      <c r="AY480" s="292"/>
      <c r="AZ480" s="421"/>
      <c r="BA480" s="292"/>
      <c r="BB480" s="292"/>
      <c r="BC480" s="292"/>
      <c r="BD480" s="292"/>
      <c r="BE480" s="292"/>
      <c r="BF480" s="292"/>
      <c r="BG480" s="292"/>
      <c r="BH480" s="292"/>
      <c r="BI480" s="292"/>
      <c r="BJ480" s="292"/>
      <c r="BK480" s="24"/>
      <c r="BL480" s="53"/>
      <c r="BM480" s="26"/>
      <c r="BN480" s="23"/>
      <c r="BO480" s="23"/>
      <c r="BP480" s="23"/>
      <c r="BQ480" s="23"/>
    </row>
    <row r="481" spans="1:69" ht="12.75" customHeight="1" x14ac:dyDescent="0.25">
      <c r="A481" s="23"/>
      <c r="B481" s="126"/>
      <c r="C481" s="23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52"/>
      <c r="P481" s="22"/>
      <c r="Q481" s="22"/>
      <c r="R481" s="23"/>
      <c r="S481" s="23"/>
      <c r="T481" s="23"/>
      <c r="U481" s="23"/>
      <c r="V481" s="23"/>
      <c r="W481" s="23"/>
      <c r="X481" s="23"/>
      <c r="Y481" s="23"/>
      <c r="Z481" s="23"/>
      <c r="AA481" s="24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92"/>
      <c r="AN481" s="421"/>
      <c r="AO481" s="292"/>
      <c r="AP481" s="292"/>
      <c r="AQ481" s="292"/>
      <c r="AR481" s="292"/>
      <c r="AS481" s="292"/>
      <c r="AT481" s="292"/>
      <c r="AU481" s="292"/>
      <c r="AV481" s="292"/>
      <c r="AW481" s="292"/>
      <c r="AX481" s="292"/>
      <c r="AY481" s="292"/>
      <c r="AZ481" s="421"/>
      <c r="BA481" s="292"/>
      <c r="BB481" s="292"/>
      <c r="BC481" s="292"/>
      <c r="BD481" s="292"/>
      <c r="BE481" s="292"/>
      <c r="BF481" s="292"/>
      <c r="BG481" s="292"/>
      <c r="BH481" s="292"/>
      <c r="BI481" s="292"/>
      <c r="BJ481" s="292"/>
      <c r="BK481" s="24"/>
      <c r="BL481" s="53"/>
      <c r="BM481" s="26"/>
      <c r="BN481" s="23"/>
      <c r="BO481" s="23"/>
      <c r="BP481" s="23"/>
      <c r="BQ481" s="23"/>
    </row>
    <row r="482" spans="1:69" ht="12.75" customHeight="1" x14ac:dyDescent="0.25">
      <c r="A482" s="23"/>
      <c r="B482" s="126"/>
      <c r="C482" s="23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52"/>
      <c r="P482" s="22"/>
      <c r="Q482" s="22"/>
      <c r="R482" s="23"/>
      <c r="S482" s="23"/>
      <c r="T482" s="23"/>
      <c r="U482" s="23"/>
      <c r="V482" s="23"/>
      <c r="W482" s="23"/>
      <c r="X482" s="23"/>
      <c r="Y482" s="23"/>
      <c r="Z482" s="23"/>
      <c r="AA482" s="24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92"/>
      <c r="AN482" s="421"/>
      <c r="AO482" s="292"/>
      <c r="AP482" s="292"/>
      <c r="AQ482" s="292"/>
      <c r="AR482" s="292"/>
      <c r="AS482" s="292"/>
      <c r="AT482" s="292"/>
      <c r="AU482" s="292"/>
      <c r="AV482" s="292"/>
      <c r="AW482" s="292"/>
      <c r="AX482" s="292"/>
      <c r="AY482" s="292"/>
      <c r="AZ482" s="421"/>
      <c r="BA482" s="292"/>
      <c r="BB482" s="292"/>
      <c r="BC482" s="292"/>
      <c r="BD482" s="292"/>
      <c r="BE482" s="292"/>
      <c r="BF482" s="292"/>
      <c r="BG482" s="292"/>
      <c r="BH482" s="292"/>
      <c r="BI482" s="292"/>
      <c r="BJ482" s="292"/>
      <c r="BK482" s="24"/>
      <c r="BL482" s="53"/>
      <c r="BM482" s="26"/>
      <c r="BN482" s="23"/>
      <c r="BO482" s="23"/>
      <c r="BP482" s="23"/>
      <c r="BQ482" s="23"/>
    </row>
    <row r="483" spans="1:69" ht="12.75" customHeight="1" x14ac:dyDescent="0.25">
      <c r="A483" s="23"/>
      <c r="B483" s="126"/>
      <c r="C483" s="23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52"/>
      <c r="P483" s="22"/>
      <c r="Q483" s="22"/>
      <c r="R483" s="23"/>
      <c r="S483" s="23"/>
      <c r="T483" s="23"/>
      <c r="U483" s="23"/>
      <c r="V483" s="23"/>
      <c r="W483" s="23"/>
      <c r="X483" s="23"/>
      <c r="Y483" s="23"/>
      <c r="Z483" s="23"/>
      <c r="AA483" s="24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92"/>
      <c r="AN483" s="421"/>
      <c r="AO483" s="292"/>
      <c r="AP483" s="292"/>
      <c r="AQ483" s="292"/>
      <c r="AR483" s="292"/>
      <c r="AS483" s="292"/>
      <c r="AT483" s="292"/>
      <c r="AU483" s="292"/>
      <c r="AV483" s="292"/>
      <c r="AW483" s="292"/>
      <c r="AX483" s="292"/>
      <c r="AY483" s="292"/>
      <c r="AZ483" s="421"/>
      <c r="BA483" s="292"/>
      <c r="BB483" s="292"/>
      <c r="BC483" s="292"/>
      <c r="BD483" s="292"/>
      <c r="BE483" s="292"/>
      <c r="BF483" s="292"/>
      <c r="BG483" s="292"/>
      <c r="BH483" s="292"/>
      <c r="BI483" s="292"/>
      <c r="BJ483" s="292"/>
      <c r="BK483" s="24"/>
      <c r="BL483" s="53"/>
      <c r="BM483" s="26"/>
      <c r="BN483" s="23"/>
      <c r="BO483" s="23"/>
      <c r="BP483" s="23"/>
      <c r="BQ483" s="23"/>
    </row>
    <row r="484" spans="1:69" ht="12.75" customHeight="1" x14ac:dyDescent="0.25">
      <c r="A484" s="23"/>
      <c r="B484" s="126"/>
      <c r="C484" s="23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52"/>
      <c r="P484" s="22"/>
      <c r="Q484" s="22"/>
      <c r="R484" s="23"/>
      <c r="S484" s="23"/>
      <c r="T484" s="23"/>
      <c r="U484" s="23"/>
      <c r="V484" s="23"/>
      <c r="W484" s="23"/>
      <c r="X484" s="23"/>
      <c r="Y484" s="23"/>
      <c r="Z484" s="23"/>
      <c r="AA484" s="24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92"/>
      <c r="AN484" s="421"/>
      <c r="AO484" s="292"/>
      <c r="AP484" s="292"/>
      <c r="AQ484" s="292"/>
      <c r="AR484" s="292"/>
      <c r="AS484" s="292"/>
      <c r="AT484" s="292"/>
      <c r="AU484" s="292"/>
      <c r="AV484" s="292"/>
      <c r="AW484" s="292"/>
      <c r="AX484" s="292"/>
      <c r="AY484" s="292"/>
      <c r="AZ484" s="421"/>
      <c r="BA484" s="292"/>
      <c r="BB484" s="292"/>
      <c r="BC484" s="292"/>
      <c r="BD484" s="292"/>
      <c r="BE484" s="292"/>
      <c r="BF484" s="292"/>
      <c r="BG484" s="292"/>
      <c r="BH484" s="292"/>
      <c r="BI484" s="292"/>
      <c r="BJ484" s="292"/>
      <c r="BK484" s="24"/>
      <c r="BL484" s="53"/>
      <c r="BM484" s="26"/>
      <c r="BN484" s="23"/>
      <c r="BO484" s="23"/>
      <c r="BP484" s="23"/>
      <c r="BQ484" s="23"/>
    </row>
    <row r="485" spans="1:69" ht="12.75" customHeight="1" x14ac:dyDescent="0.25">
      <c r="A485" s="23"/>
      <c r="B485" s="126"/>
      <c r="C485" s="23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52"/>
      <c r="P485" s="22"/>
      <c r="Q485" s="22"/>
      <c r="R485" s="23"/>
      <c r="S485" s="23"/>
      <c r="T485" s="23"/>
      <c r="U485" s="23"/>
      <c r="V485" s="23"/>
      <c r="W485" s="23"/>
      <c r="X485" s="23"/>
      <c r="Y485" s="23"/>
      <c r="Z485" s="23"/>
      <c r="AA485" s="24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92"/>
      <c r="AN485" s="421"/>
      <c r="AO485" s="292"/>
      <c r="AP485" s="292"/>
      <c r="AQ485" s="292"/>
      <c r="AR485" s="292"/>
      <c r="AS485" s="292"/>
      <c r="AT485" s="292"/>
      <c r="AU485" s="292"/>
      <c r="AV485" s="292"/>
      <c r="AW485" s="292"/>
      <c r="AX485" s="292"/>
      <c r="AY485" s="292"/>
      <c r="AZ485" s="421"/>
      <c r="BA485" s="292"/>
      <c r="BB485" s="292"/>
      <c r="BC485" s="292"/>
      <c r="BD485" s="292"/>
      <c r="BE485" s="292"/>
      <c r="BF485" s="292"/>
      <c r="BG485" s="292"/>
      <c r="BH485" s="292"/>
      <c r="BI485" s="292"/>
      <c r="BJ485" s="292"/>
      <c r="BK485" s="24"/>
      <c r="BL485" s="53"/>
      <c r="BM485" s="26"/>
      <c r="BN485" s="23"/>
      <c r="BO485" s="23"/>
      <c r="BP485" s="23"/>
      <c r="BQ485" s="23"/>
    </row>
    <row r="486" spans="1:69" ht="12.75" customHeight="1" x14ac:dyDescent="0.25">
      <c r="A486" s="23"/>
      <c r="B486" s="126"/>
      <c r="C486" s="23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52"/>
      <c r="P486" s="22"/>
      <c r="Q486" s="22"/>
      <c r="R486" s="23"/>
      <c r="S486" s="23"/>
      <c r="T486" s="23"/>
      <c r="U486" s="23"/>
      <c r="V486" s="23"/>
      <c r="W486" s="23"/>
      <c r="X486" s="23"/>
      <c r="Y486" s="23"/>
      <c r="Z486" s="23"/>
      <c r="AA486" s="24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92"/>
      <c r="AN486" s="421"/>
      <c r="AO486" s="292"/>
      <c r="AP486" s="292"/>
      <c r="AQ486" s="292"/>
      <c r="AR486" s="292"/>
      <c r="AS486" s="292"/>
      <c r="AT486" s="292"/>
      <c r="AU486" s="292"/>
      <c r="AV486" s="292"/>
      <c r="AW486" s="292"/>
      <c r="AX486" s="292"/>
      <c r="AY486" s="292"/>
      <c r="AZ486" s="421"/>
      <c r="BA486" s="292"/>
      <c r="BB486" s="292"/>
      <c r="BC486" s="292"/>
      <c r="BD486" s="292"/>
      <c r="BE486" s="292"/>
      <c r="BF486" s="292"/>
      <c r="BG486" s="292"/>
      <c r="BH486" s="292"/>
      <c r="BI486" s="292"/>
      <c r="BJ486" s="292"/>
      <c r="BK486" s="24"/>
      <c r="BL486" s="53"/>
      <c r="BM486" s="26"/>
      <c r="BN486" s="23"/>
      <c r="BO486" s="23"/>
      <c r="BP486" s="23"/>
      <c r="BQ486" s="23"/>
    </row>
    <row r="487" spans="1:69" ht="12.75" customHeight="1" x14ac:dyDescent="0.25">
      <c r="A487" s="23"/>
      <c r="B487" s="126"/>
      <c r="C487" s="23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52"/>
      <c r="P487" s="22"/>
      <c r="Q487" s="22"/>
      <c r="R487" s="23"/>
      <c r="S487" s="23"/>
      <c r="T487" s="23"/>
      <c r="U487" s="23"/>
      <c r="V487" s="23"/>
      <c r="W487" s="23"/>
      <c r="X487" s="23"/>
      <c r="Y487" s="23"/>
      <c r="Z487" s="23"/>
      <c r="AA487" s="24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92"/>
      <c r="AN487" s="421"/>
      <c r="AO487" s="292"/>
      <c r="AP487" s="292"/>
      <c r="AQ487" s="292"/>
      <c r="AR487" s="292"/>
      <c r="AS487" s="292"/>
      <c r="AT487" s="292"/>
      <c r="AU487" s="292"/>
      <c r="AV487" s="292"/>
      <c r="AW487" s="292"/>
      <c r="AX487" s="292"/>
      <c r="AY487" s="292"/>
      <c r="AZ487" s="421"/>
      <c r="BA487" s="292"/>
      <c r="BB487" s="292"/>
      <c r="BC487" s="292"/>
      <c r="BD487" s="292"/>
      <c r="BE487" s="292"/>
      <c r="BF487" s="292"/>
      <c r="BG487" s="292"/>
      <c r="BH487" s="292"/>
      <c r="BI487" s="292"/>
      <c r="BJ487" s="292"/>
      <c r="BK487" s="24"/>
      <c r="BL487" s="53"/>
      <c r="BM487" s="26"/>
      <c r="BN487" s="23"/>
      <c r="BO487" s="23"/>
      <c r="BP487" s="23"/>
      <c r="BQ487" s="23"/>
    </row>
    <row r="488" spans="1:69" ht="12.75" customHeight="1" x14ac:dyDescent="0.25">
      <c r="A488" s="23"/>
      <c r="B488" s="126"/>
      <c r="C488" s="23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52"/>
      <c r="P488" s="22"/>
      <c r="Q488" s="22"/>
      <c r="R488" s="23"/>
      <c r="S488" s="23"/>
      <c r="T488" s="23"/>
      <c r="U488" s="23"/>
      <c r="V488" s="23"/>
      <c r="W488" s="23"/>
      <c r="X488" s="23"/>
      <c r="Y488" s="23"/>
      <c r="Z488" s="23"/>
      <c r="AA488" s="24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92"/>
      <c r="AN488" s="421"/>
      <c r="AO488" s="292"/>
      <c r="AP488" s="292"/>
      <c r="AQ488" s="292"/>
      <c r="AR488" s="292"/>
      <c r="AS488" s="292"/>
      <c r="AT488" s="292"/>
      <c r="AU488" s="292"/>
      <c r="AV488" s="292"/>
      <c r="AW488" s="292"/>
      <c r="AX488" s="292"/>
      <c r="AY488" s="292"/>
      <c r="AZ488" s="421"/>
      <c r="BA488" s="292"/>
      <c r="BB488" s="292"/>
      <c r="BC488" s="292"/>
      <c r="BD488" s="292"/>
      <c r="BE488" s="292"/>
      <c r="BF488" s="292"/>
      <c r="BG488" s="292"/>
      <c r="BH488" s="292"/>
      <c r="BI488" s="292"/>
      <c r="BJ488" s="292"/>
      <c r="BK488" s="24"/>
      <c r="BL488" s="53"/>
      <c r="BM488" s="26"/>
      <c r="BN488" s="23"/>
      <c r="BO488" s="23"/>
      <c r="BP488" s="23"/>
      <c r="BQ488" s="23"/>
    </row>
    <row r="489" spans="1:69" ht="12.75" customHeight="1" x14ac:dyDescent="0.25">
      <c r="A489" s="23"/>
      <c r="B489" s="126"/>
      <c r="C489" s="23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52"/>
      <c r="P489" s="22"/>
      <c r="Q489" s="22"/>
      <c r="R489" s="23"/>
      <c r="S489" s="23"/>
      <c r="T489" s="23"/>
      <c r="U489" s="23"/>
      <c r="V489" s="23"/>
      <c r="W489" s="23"/>
      <c r="X489" s="23"/>
      <c r="Y489" s="23"/>
      <c r="Z489" s="23"/>
      <c r="AA489" s="24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92"/>
      <c r="AN489" s="421"/>
      <c r="AO489" s="292"/>
      <c r="AP489" s="292"/>
      <c r="AQ489" s="292"/>
      <c r="AR489" s="292"/>
      <c r="AS489" s="292"/>
      <c r="AT489" s="292"/>
      <c r="AU489" s="292"/>
      <c r="AV489" s="292"/>
      <c r="AW489" s="292"/>
      <c r="AX489" s="292"/>
      <c r="AY489" s="292"/>
      <c r="AZ489" s="421"/>
      <c r="BA489" s="292"/>
      <c r="BB489" s="292"/>
      <c r="BC489" s="292"/>
      <c r="BD489" s="292"/>
      <c r="BE489" s="292"/>
      <c r="BF489" s="292"/>
      <c r="BG489" s="292"/>
      <c r="BH489" s="292"/>
      <c r="BI489" s="292"/>
      <c r="BJ489" s="292"/>
      <c r="BK489" s="24"/>
      <c r="BL489" s="53"/>
      <c r="BM489" s="26"/>
      <c r="BN489" s="23"/>
      <c r="BO489" s="23"/>
      <c r="BP489" s="23"/>
      <c r="BQ489" s="23"/>
    </row>
    <row r="490" spans="1:69" ht="12.75" customHeight="1" x14ac:dyDescent="0.25">
      <c r="A490" s="23"/>
      <c r="B490" s="126"/>
      <c r="C490" s="23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52"/>
      <c r="P490" s="22"/>
      <c r="Q490" s="22"/>
      <c r="R490" s="23"/>
      <c r="S490" s="23"/>
      <c r="T490" s="23"/>
      <c r="U490" s="23"/>
      <c r="V490" s="23"/>
      <c r="W490" s="23"/>
      <c r="X490" s="23"/>
      <c r="Y490" s="23"/>
      <c r="Z490" s="23"/>
      <c r="AA490" s="24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92"/>
      <c r="AN490" s="421"/>
      <c r="AO490" s="292"/>
      <c r="AP490" s="292"/>
      <c r="AQ490" s="292"/>
      <c r="AR490" s="292"/>
      <c r="AS490" s="292"/>
      <c r="AT490" s="292"/>
      <c r="AU490" s="292"/>
      <c r="AV490" s="292"/>
      <c r="AW490" s="292"/>
      <c r="AX490" s="292"/>
      <c r="AY490" s="292"/>
      <c r="AZ490" s="421"/>
      <c r="BA490" s="292"/>
      <c r="BB490" s="292"/>
      <c r="BC490" s="292"/>
      <c r="BD490" s="292"/>
      <c r="BE490" s="292"/>
      <c r="BF490" s="292"/>
      <c r="BG490" s="292"/>
      <c r="BH490" s="292"/>
      <c r="BI490" s="292"/>
      <c r="BJ490" s="292"/>
      <c r="BK490" s="24"/>
      <c r="BL490" s="53"/>
      <c r="BM490" s="26"/>
      <c r="BN490" s="23"/>
      <c r="BO490" s="23"/>
      <c r="BP490" s="23"/>
      <c r="BQ490" s="23"/>
    </row>
    <row r="491" spans="1:69" ht="12.75" customHeight="1" x14ac:dyDescent="0.25">
      <c r="A491" s="23"/>
      <c r="B491" s="126"/>
      <c r="C491" s="23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52"/>
      <c r="P491" s="22"/>
      <c r="Q491" s="22"/>
      <c r="R491" s="23"/>
      <c r="S491" s="23"/>
      <c r="T491" s="23"/>
      <c r="U491" s="23"/>
      <c r="V491" s="23"/>
      <c r="W491" s="23"/>
      <c r="X491" s="23"/>
      <c r="Y491" s="23"/>
      <c r="Z491" s="23"/>
      <c r="AA491" s="24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92"/>
      <c r="AN491" s="421"/>
      <c r="AO491" s="292"/>
      <c r="AP491" s="292"/>
      <c r="AQ491" s="292"/>
      <c r="AR491" s="292"/>
      <c r="AS491" s="292"/>
      <c r="AT491" s="292"/>
      <c r="AU491" s="292"/>
      <c r="AV491" s="292"/>
      <c r="AW491" s="292"/>
      <c r="AX491" s="292"/>
      <c r="AY491" s="292"/>
      <c r="AZ491" s="421"/>
      <c r="BA491" s="292"/>
      <c r="BB491" s="292"/>
      <c r="BC491" s="292"/>
      <c r="BD491" s="292"/>
      <c r="BE491" s="292"/>
      <c r="BF491" s="292"/>
      <c r="BG491" s="292"/>
      <c r="BH491" s="292"/>
      <c r="BI491" s="292"/>
      <c r="BJ491" s="292"/>
      <c r="BK491" s="24"/>
      <c r="BL491" s="53"/>
      <c r="BM491" s="26"/>
      <c r="BN491" s="23"/>
      <c r="BO491" s="23"/>
      <c r="BP491" s="23"/>
      <c r="BQ491" s="23"/>
    </row>
    <row r="492" spans="1:69" ht="12.75" customHeight="1" x14ac:dyDescent="0.25">
      <c r="A492" s="23"/>
      <c r="B492" s="126"/>
      <c r="C492" s="23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52"/>
      <c r="P492" s="22"/>
      <c r="Q492" s="22"/>
      <c r="R492" s="23"/>
      <c r="S492" s="23"/>
      <c r="T492" s="23"/>
      <c r="U492" s="23"/>
      <c r="V492" s="23"/>
      <c r="W492" s="23"/>
      <c r="X492" s="23"/>
      <c r="Y492" s="23"/>
      <c r="Z492" s="23"/>
      <c r="AA492" s="24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92"/>
      <c r="AN492" s="421"/>
      <c r="AO492" s="292"/>
      <c r="AP492" s="292"/>
      <c r="AQ492" s="292"/>
      <c r="AR492" s="292"/>
      <c r="AS492" s="292"/>
      <c r="AT492" s="292"/>
      <c r="AU492" s="292"/>
      <c r="AV492" s="292"/>
      <c r="AW492" s="292"/>
      <c r="AX492" s="292"/>
      <c r="AY492" s="292"/>
      <c r="AZ492" s="421"/>
      <c r="BA492" s="292"/>
      <c r="BB492" s="292"/>
      <c r="BC492" s="292"/>
      <c r="BD492" s="292"/>
      <c r="BE492" s="292"/>
      <c r="BF492" s="292"/>
      <c r="BG492" s="292"/>
      <c r="BH492" s="292"/>
      <c r="BI492" s="292"/>
      <c r="BJ492" s="292"/>
      <c r="BK492" s="24"/>
      <c r="BL492" s="53"/>
      <c r="BM492" s="26"/>
      <c r="BN492" s="23"/>
      <c r="BO492" s="23"/>
      <c r="BP492" s="23"/>
      <c r="BQ492" s="23"/>
    </row>
    <row r="493" spans="1:69" ht="12.75" customHeight="1" x14ac:dyDescent="0.25">
      <c r="A493" s="23"/>
      <c r="B493" s="126"/>
      <c r="C493" s="23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52"/>
      <c r="P493" s="22"/>
      <c r="Q493" s="22"/>
      <c r="R493" s="23"/>
      <c r="S493" s="23"/>
      <c r="T493" s="23"/>
      <c r="U493" s="23"/>
      <c r="V493" s="23"/>
      <c r="W493" s="23"/>
      <c r="X493" s="23"/>
      <c r="Y493" s="23"/>
      <c r="Z493" s="23"/>
      <c r="AA493" s="24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92"/>
      <c r="AN493" s="421"/>
      <c r="AO493" s="292"/>
      <c r="AP493" s="292"/>
      <c r="AQ493" s="292"/>
      <c r="AR493" s="292"/>
      <c r="AS493" s="292"/>
      <c r="AT493" s="292"/>
      <c r="AU493" s="292"/>
      <c r="AV493" s="292"/>
      <c r="AW493" s="292"/>
      <c r="AX493" s="292"/>
      <c r="AY493" s="292"/>
      <c r="AZ493" s="421"/>
      <c r="BA493" s="292"/>
      <c r="BB493" s="292"/>
      <c r="BC493" s="292"/>
      <c r="BD493" s="292"/>
      <c r="BE493" s="292"/>
      <c r="BF493" s="292"/>
      <c r="BG493" s="292"/>
      <c r="BH493" s="292"/>
      <c r="BI493" s="292"/>
      <c r="BJ493" s="292"/>
      <c r="BK493" s="24"/>
      <c r="BL493" s="53"/>
      <c r="BM493" s="26"/>
      <c r="BN493" s="23"/>
      <c r="BO493" s="23"/>
      <c r="BP493" s="23"/>
      <c r="BQ493" s="23"/>
    </row>
    <row r="494" spans="1:69" ht="12.75" customHeight="1" x14ac:dyDescent="0.25">
      <c r="A494" s="23"/>
      <c r="B494" s="126"/>
      <c r="C494" s="23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52"/>
      <c r="P494" s="22"/>
      <c r="Q494" s="22"/>
      <c r="R494" s="23"/>
      <c r="S494" s="23"/>
      <c r="T494" s="23"/>
      <c r="U494" s="23"/>
      <c r="V494" s="23"/>
      <c r="W494" s="23"/>
      <c r="X494" s="23"/>
      <c r="Y494" s="23"/>
      <c r="Z494" s="23"/>
      <c r="AA494" s="24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92"/>
      <c r="AN494" s="421"/>
      <c r="AO494" s="292"/>
      <c r="AP494" s="292"/>
      <c r="AQ494" s="292"/>
      <c r="AR494" s="292"/>
      <c r="AS494" s="292"/>
      <c r="AT494" s="292"/>
      <c r="AU494" s="292"/>
      <c r="AV494" s="292"/>
      <c r="AW494" s="292"/>
      <c r="AX494" s="292"/>
      <c r="AY494" s="292"/>
      <c r="AZ494" s="421"/>
      <c r="BA494" s="292"/>
      <c r="BB494" s="292"/>
      <c r="BC494" s="292"/>
      <c r="BD494" s="292"/>
      <c r="BE494" s="292"/>
      <c r="BF494" s="292"/>
      <c r="BG494" s="292"/>
      <c r="BH494" s="292"/>
      <c r="BI494" s="292"/>
      <c r="BJ494" s="292"/>
      <c r="BK494" s="24"/>
      <c r="BL494" s="53"/>
      <c r="BM494" s="26"/>
      <c r="BN494" s="23"/>
      <c r="BO494" s="23"/>
      <c r="BP494" s="23"/>
      <c r="BQ494" s="23"/>
    </row>
    <row r="495" spans="1:69" ht="12.75" customHeight="1" x14ac:dyDescent="0.25">
      <c r="A495" s="23"/>
      <c r="B495" s="126"/>
      <c r="C495" s="23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52"/>
      <c r="P495" s="22"/>
      <c r="Q495" s="22"/>
      <c r="R495" s="23"/>
      <c r="S495" s="23"/>
      <c r="T495" s="23"/>
      <c r="U495" s="23"/>
      <c r="V495" s="23"/>
      <c r="W495" s="23"/>
      <c r="X495" s="23"/>
      <c r="Y495" s="23"/>
      <c r="Z495" s="23"/>
      <c r="AA495" s="24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92"/>
      <c r="AN495" s="421"/>
      <c r="AO495" s="292"/>
      <c r="AP495" s="292"/>
      <c r="AQ495" s="292"/>
      <c r="AR495" s="292"/>
      <c r="AS495" s="292"/>
      <c r="AT495" s="292"/>
      <c r="AU495" s="292"/>
      <c r="AV495" s="292"/>
      <c r="AW495" s="292"/>
      <c r="AX495" s="292"/>
      <c r="AY495" s="292"/>
      <c r="AZ495" s="421"/>
      <c r="BA495" s="292"/>
      <c r="BB495" s="292"/>
      <c r="BC495" s="292"/>
      <c r="BD495" s="292"/>
      <c r="BE495" s="292"/>
      <c r="BF495" s="292"/>
      <c r="BG495" s="292"/>
      <c r="BH495" s="292"/>
      <c r="BI495" s="292"/>
      <c r="BJ495" s="292"/>
      <c r="BK495" s="24"/>
      <c r="BL495" s="53"/>
      <c r="BM495" s="26"/>
      <c r="BN495" s="23"/>
      <c r="BO495" s="23"/>
      <c r="BP495" s="23"/>
      <c r="BQ495" s="23"/>
    </row>
    <row r="496" spans="1:69" ht="12.75" customHeight="1" x14ac:dyDescent="0.25">
      <c r="A496" s="23"/>
      <c r="B496" s="126"/>
      <c r="C496" s="23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52"/>
      <c r="P496" s="22"/>
      <c r="Q496" s="22"/>
      <c r="R496" s="23"/>
      <c r="S496" s="23"/>
      <c r="T496" s="23"/>
      <c r="U496" s="23"/>
      <c r="V496" s="23"/>
      <c r="W496" s="23"/>
      <c r="X496" s="23"/>
      <c r="Y496" s="23"/>
      <c r="Z496" s="23"/>
      <c r="AA496" s="24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92"/>
      <c r="AN496" s="421"/>
      <c r="AO496" s="292"/>
      <c r="AP496" s="292"/>
      <c r="AQ496" s="292"/>
      <c r="AR496" s="292"/>
      <c r="AS496" s="292"/>
      <c r="AT496" s="292"/>
      <c r="AU496" s="292"/>
      <c r="AV496" s="292"/>
      <c r="AW496" s="292"/>
      <c r="AX496" s="292"/>
      <c r="AY496" s="292"/>
      <c r="AZ496" s="421"/>
      <c r="BA496" s="292"/>
      <c r="BB496" s="292"/>
      <c r="BC496" s="292"/>
      <c r="BD496" s="292"/>
      <c r="BE496" s="292"/>
      <c r="BF496" s="292"/>
      <c r="BG496" s="292"/>
      <c r="BH496" s="292"/>
      <c r="BI496" s="292"/>
      <c r="BJ496" s="292"/>
      <c r="BK496" s="24"/>
      <c r="BL496" s="53"/>
      <c r="BM496" s="26"/>
      <c r="BN496" s="23"/>
      <c r="BO496" s="23"/>
      <c r="BP496" s="23"/>
      <c r="BQ496" s="23"/>
    </row>
    <row r="497" spans="1:69" ht="12.75" customHeight="1" x14ac:dyDescent="0.25">
      <c r="A497" s="23"/>
      <c r="B497" s="126"/>
      <c r="C497" s="23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52"/>
      <c r="P497" s="22"/>
      <c r="Q497" s="22"/>
      <c r="R497" s="23"/>
      <c r="S497" s="23"/>
      <c r="T497" s="23"/>
      <c r="U497" s="23"/>
      <c r="V497" s="23"/>
      <c r="W497" s="23"/>
      <c r="X497" s="23"/>
      <c r="Y497" s="23"/>
      <c r="Z497" s="23"/>
      <c r="AA497" s="24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92"/>
      <c r="AN497" s="421"/>
      <c r="AO497" s="292"/>
      <c r="AP497" s="292"/>
      <c r="AQ497" s="292"/>
      <c r="AR497" s="292"/>
      <c r="AS497" s="292"/>
      <c r="AT497" s="292"/>
      <c r="AU497" s="292"/>
      <c r="AV497" s="292"/>
      <c r="AW497" s="292"/>
      <c r="AX497" s="292"/>
      <c r="AY497" s="292"/>
      <c r="AZ497" s="421"/>
      <c r="BA497" s="292"/>
      <c r="BB497" s="292"/>
      <c r="BC497" s="292"/>
      <c r="BD497" s="292"/>
      <c r="BE497" s="292"/>
      <c r="BF497" s="292"/>
      <c r="BG497" s="292"/>
      <c r="BH497" s="292"/>
      <c r="BI497" s="292"/>
      <c r="BJ497" s="292"/>
      <c r="BK497" s="24"/>
      <c r="BL497" s="53"/>
      <c r="BM497" s="26"/>
      <c r="BN497" s="23"/>
      <c r="BO497" s="23"/>
      <c r="BP497" s="23"/>
      <c r="BQ497" s="23"/>
    </row>
    <row r="498" spans="1:69" ht="12.75" customHeight="1" x14ac:dyDescent="0.25">
      <c r="A498" s="23"/>
      <c r="B498" s="126"/>
      <c r="C498" s="23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52"/>
      <c r="P498" s="22"/>
      <c r="Q498" s="22"/>
      <c r="R498" s="23"/>
      <c r="S498" s="23"/>
      <c r="T498" s="23"/>
      <c r="U498" s="23"/>
      <c r="V498" s="23"/>
      <c r="W498" s="23"/>
      <c r="X498" s="23"/>
      <c r="Y498" s="23"/>
      <c r="Z498" s="23"/>
      <c r="AA498" s="24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92"/>
      <c r="AN498" s="421"/>
      <c r="AO498" s="292"/>
      <c r="AP498" s="292"/>
      <c r="AQ498" s="292"/>
      <c r="AR498" s="292"/>
      <c r="AS498" s="292"/>
      <c r="AT498" s="292"/>
      <c r="AU498" s="292"/>
      <c r="AV498" s="292"/>
      <c r="AW498" s="292"/>
      <c r="AX498" s="292"/>
      <c r="AY498" s="292"/>
      <c r="AZ498" s="421"/>
      <c r="BA498" s="292"/>
      <c r="BB498" s="292"/>
      <c r="BC498" s="292"/>
      <c r="BD498" s="292"/>
      <c r="BE498" s="292"/>
      <c r="BF498" s="292"/>
      <c r="BG498" s="292"/>
      <c r="BH498" s="292"/>
      <c r="BI498" s="292"/>
      <c r="BJ498" s="292"/>
      <c r="BK498" s="24"/>
      <c r="BL498" s="53"/>
      <c r="BM498" s="26"/>
      <c r="BN498" s="23"/>
      <c r="BO498" s="23"/>
      <c r="BP498" s="23"/>
      <c r="BQ498" s="23"/>
    </row>
    <row r="499" spans="1:69" ht="12.75" customHeight="1" x14ac:dyDescent="0.25">
      <c r="A499" s="23"/>
      <c r="B499" s="126"/>
      <c r="C499" s="23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52"/>
      <c r="P499" s="22"/>
      <c r="Q499" s="22"/>
      <c r="R499" s="23"/>
      <c r="S499" s="23"/>
      <c r="T499" s="23"/>
      <c r="U499" s="23"/>
      <c r="V499" s="23"/>
      <c r="W499" s="23"/>
      <c r="X499" s="23"/>
      <c r="Y499" s="23"/>
      <c r="Z499" s="23"/>
      <c r="AA499" s="24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92"/>
      <c r="AN499" s="421"/>
      <c r="AO499" s="292"/>
      <c r="AP499" s="292"/>
      <c r="AQ499" s="292"/>
      <c r="AR499" s="292"/>
      <c r="AS499" s="292"/>
      <c r="AT499" s="292"/>
      <c r="AU499" s="292"/>
      <c r="AV499" s="292"/>
      <c r="AW499" s="292"/>
      <c r="AX499" s="292"/>
      <c r="AY499" s="292"/>
      <c r="AZ499" s="421"/>
      <c r="BA499" s="292"/>
      <c r="BB499" s="292"/>
      <c r="BC499" s="292"/>
      <c r="BD499" s="292"/>
      <c r="BE499" s="292"/>
      <c r="BF499" s="292"/>
      <c r="BG499" s="292"/>
      <c r="BH499" s="292"/>
      <c r="BI499" s="292"/>
      <c r="BJ499" s="292"/>
      <c r="BK499" s="24"/>
      <c r="BL499" s="53"/>
      <c r="BM499" s="26"/>
      <c r="BN499" s="23"/>
      <c r="BO499" s="23"/>
      <c r="BP499" s="23"/>
      <c r="BQ499" s="23"/>
    </row>
    <row r="500" spans="1:69" ht="12.75" customHeight="1" x14ac:dyDescent="0.25">
      <c r="A500" s="23"/>
      <c r="B500" s="126"/>
      <c r="C500" s="23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52"/>
      <c r="P500" s="22"/>
      <c r="Q500" s="22"/>
      <c r="R500" s="23"/>
      <c r="S500" s="23"/>
      <c r="T500" s="23"/>
      <c r="U500" s="23"/>
      <c r="V500" s="23"/>
      <c r="W500" s="23"/>
      <c r="X500" s="23"/>
      <c r="Y500" s="23"/>
      <c r="Z500" s="23"/>
      <c r="AA500" s="24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92"/>
      <c r="AN500" s="421"/>
      <c r="AO500" s="292"/>
      <c r="AP500" s="292"/>
      <c r="AQ500" s="292"/>
      <c r="AR500" s="292"/>
      <c r="AS500" s="292"/>
      <c r="AT500" s="292"/>
      <c r="AU500" s="292"/>
      <c r="AV500" s="292"/>
      <c r="AW500" s="292"/>
      <c r="AX500" s="292"/>
      <c r="AY500" s="292"/>
      <c r="AZ500" s="421"/>
      <c r="BA500" s="292"/>
      <c r="BB500" s="292"/>
      <c r="BC500" s="292"/>
      <c r="BD500" s="292"/>
      <c r="BE500" s="292"/>
      <c r="BF500" s="292"/>
      <c r="BG500" s="292"/>
      <c r="BH500" s="292"/>
      <c r="BI500" s="292"/>
      <c r="BJ500" s="292"/>
      <c r="BK500" s="24"/>
      <c r="BL500" s="53"/>
      <c r="BM500" s="26"/>
      <c r="BN500" s="23"/>
      <c r="BO500" s="23"/>
      <c r="BP500" s="23"/>
      <c r="BQ500" s="23"/>
    </row>
    <row r="501" spans="1:69" ht="12.75" customHeight="1" x14ac:dyDescent="0.25">
      <c r="A501" s="23"/>
      <c r="B501" s="126"/>
      <c r="C501" s="23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52"/>
      <c r="P501" s="22"/>
      <c r="Q501" s="22"/>
      <c r="R501" s="23"/>
      <c r="S501" s="23"/>
      <c r="T501" s="23"/>
      <c r="U501" s="23"/>
      <c r="V501" s="23"/>
      <c r="W501" s="23"/>
      <c r="X501" s="23"/>
      <c r="Y501" s="23"/>
      <c r="Z501" s="23"/>
      <c r="AA501" s="24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92"/>
      <c r="AN501" s="421"/>
      <c r="AO501" s="292"/>
      <c r="AP501" s="292"/>
      <c r="AQ501" s="292"/>
      <c r="AR501" s="292"/>
      <c r="AS501" s="292"/>
      <c r="AT501" s="292"/>
      <c r="AU501" s="292"/>
      <c r="AV501" s="292"/>
      <c r="AW501" s="292"/>
      <c r="AX501" s="292"/>
      <c r="AY501" s="292"/>
      <c r="AZ501" s="421"/>
      <c r="BA501" s="292"/>
      <c r="BB501" s="292"/>
      <c r="BC501" s="292"/>
      <c r="BD501" s="292"/>
      <c r="BE501" s="292"/>
      <c r="BF501" s="292"/>
      <c r="BG501" s="292"/>
      <c r="BH501" s="292"/>
      <c r="BI501" s="292"/>
      <c r="BJ501" s="292"/>
      <c r="BK501" s="24"/>
      <c r="BL501" s="53"/>
      <c r="BM501" s="26"/>
      <c r="BN501" s="23"/>
      <c r="BO501" s="23"/>
      <c r="BP501" s="23"/>
      <c r="BQ501" s="23"/>
    </row>
    <row r="502" spans="1:69" ht="12.75" customHeight="1" x14ac:dyDescent="0.25">
      <c r="A502" s="23"/>
      <c r="B502" s="126"/>
      <c r="C502" s="23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52"/>
      <c r="P502" s="22"/>
      <c r="Q502" s="22"/>
      <c r="R502" s="23"/>
      <c r="S502" s="23"/>
      <c r="T502" s="23"/>
      <c r="U502" s="23"/>
      <c r="V502" s="23"/>
      <c r="W502" s="23"/>
      <c r="X502" s="23"/>
      <c r="Y502" s="23"/>
      <c r="Z502" s="23"/>
      <c r="AA502" s="24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92"/>
      <c r="AN502" s="421"/>
      <c r="AO502" s="292"/>
      <c r="AP502" s="292"/>
      <c r="AQ502" s="292"/>
      <c r="AR502" s="292"/>
      <c r="AS502" s="292"/>
      <c r="AT502" s="292"/>
      <c r="AU502" s="292"/>
      <c r="AV502" s="292"/>
      <c r="AW502" s="292"/>
      <c r="AX502" s="292"/>
      <c r="AY502" s="292"/>
      <c r="AZ502" s="421"/>
      <c r="BA502" s="292"/>
      <c r="BB502" s="292"/>
      <c r="BC502" s="292"/>
      <c r="BD502" s="292"/>
      <c r="BE502" s="292"/>
      <c r="BF502" s="292"/>
      <c r="BG502" s="292"/>
      <c r="BH502" s="292"/>
      <c r="BI502" s="292"/>
      <c r="BJ502" s="292"/>
      <c r="BK502" s="24"/>
      <c r="BL502" s="53"/>
      <c r="BM502" s="26"/>
      <c r="BN502" s="23"/>
      <c r="BO502" s="23"/>
      <c r="BP502" s="23"/>
      <c r="BQ502" s="23"/>
    </row>
    <row r="503" spans="1:69" ht="12.75" customHeight="1" x14ac:dyDescent="0.25">
      <c r="A503" s="23"/>
      <c r="B503" s="126"/>
      <c r="C503" s="23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52"/>
      <c r="P503" s="22"/>
      <c r="Q503" s="22"/>
      <c r="R503" s="23"/>
      <c r="S503" s="23"/>
      <c r="T503" s="23"/>
      <c r="U503" s="23"/>
      <c r="V503" s="23"/>
      <c r="W503" s="23"/>
      <c r="X503" s="23"/>
      <c r="Y503" s="23"/>
      <c r="Z503" s="23"/>
      <c r="AA503" s="24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92"/>
      <c r="AN503" s="421"/>
      <c r="AO503" s="292"/>
      <c r="AP503" s="292"/>
      <c r="AQ503" s="292"/>
      <c r="AR503" s="292"/>
      <c r="AS503" s="292"/>
      <c r="AT503" s="292"/>
      <c r="AU503" s="292"/>
      <c r="AV503" s="292"/>
      <c r="AW503" s="292"/>
      <c r="AX503" s="292"/>
      <c r="AY503" s="292"/>
      <c r="AZ503" s="421"/>
      <c r="BA503" s="292"/>
      <c r="BB503" s="292"/>
      <c r="BC503" s="292"/>
      <c r="BD503" s="292"/>
      <c r="BE503" s="292"/>
      <c r="BF503" s="292"/>
      <c r="BG503" s="292"/>
      <c r="BH503" s="292"/>
      <c r="BI503" s="292"/>
      <c r="BJ503" s="292"/>
      <c r="BK503" s="24"/>
      <c r="BL503" s="53"/>
      <c r="BM503" s="26"/>
      <c r="BN503" s="23"/>
      <c r="BO503" s="23"/>
      <c r="BP503" s="23"/>
      <c r="BQ503" s="23"/>
    </row>
    <row r="504" spans="1:69" ht="12.75" customHeight="1" x14ac:dyDescent="0.25">
      <c r="A504" s="23"/>
      <c r="B504" s="126"/>
      <c r="C504" s="23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52"/>
      <c r="P504" s="22"/>
      <c r="Q504" s="22"/>
      <c r="R504" s="23"/>
      <c r="S504" s="23"/>
      <c r="T504" s="23"/>
      <c r="U504" s="23"/>
      <c r="V504" s="23"/>
      <c r="W504" s="23"/>
      <c r="X504" s="23"/>
      <c r="Y504" s="23"/>
      <c r="Z504" s="23"/>
      <c r="AA504" s="24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92"/>
      <c r="AN504" s="421"/>
      <c r="AO504" s="292"/>
      <c r="AP504" s="292"/>
      <c r="AQ504" s="292"/>
      <c r="AR504" s="292"/>
      <c r="AS504" s="292"/>
      <c r="AT504" s="292"/>
      <c r="AU504" s="292"/>
      <c r="AV504" s="292"/>
      <c r="AW504" s="292"/>
      <c r="AX504" s="292"/>
      <c r="AY504" s="292"/>
      <c r="AZ504" s="421"/>
      <c r="BA504" s="292"/>
      <c r="BB504" s="292"/>
      <c r="BC504" s="292"/>
      <c r="BD504" s="292"/>
      <c r="BE504" s="292"/>
      <c r="BF504" s="292"/>
      <c r="BG504" s="292"/>
      <c r="BH504" s="292"/>
      <c r="BI504" s="292"/>
      <c r="BJ504" s="292"/>
      <c r="BK504" s="24"/>
      <c r="BL504" s="53"/>
      <c r="BM504" s="26"/>
      <c r="BN504" s="23"/>
      <c r="BO504" s="23"/>
      <c r="BP504" s="23"/>
      <c r="BQ504" s="23"/>
    </row>
    <row r="505" spans="1:69" ht="12.75" customHeight="1" x14ac:dyDescent="0.25">
      <c r="A505" s="23"/>
      <c r="B505" s="126"/>
      <c r="C505" s="23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52"/>
      <c r="P505" s="22"/>
      <c r="Q505" s="22"/>
      <c r="R505" s="23"/>
      <c r="S505" s="23"/>
      <c r="T505" s="23"/>
      <c r="U505" s="23"/>
      <c r="V505" s="23"/>
      <c r="W505" s="23"/>
      <c r="X505" s="23"/>
      <c r="Y505" s="23"/>
      <c r="Z505" s="23"/>
      <c r="AA505" s="24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92"/>
      <c r="AN505" s="421"/>
      <c r="AO505" s="292"/>
      <c r="AP505" s="292"/>
      <c r="AQ505" s="292"/>
      <c r="AR505" s="292"/>
      <c r="AS505" s="292"/>
      <c r="AT505" s="292"/>
      <c r="AU505" s="292"/>
      <c r="AV505" s="292"/>
      <c r="AW505" s="292"/>
      <c r="AX505" s="292"/>
      <c r="AY505" s="292"/>
      <c r="AZ505" s="421"/>
      <c r="BA505" s="292"/>
      <c r="BB505" s="292"/>
      <c r="BC505" s="292"/>
      <c r="BD505" s="292"/>
      <c r="BE505" s="292"/>
      <c r="BF505" s="292"/>
      <c r="BG505" s="292"/>
      <c r="BH505" s="292"/>
      <c r="BI505" s="292"/>
      <c r="BJ505" s="292"/>
      <c r="BK505" s="24"/>
      <c r="BL505" s="53"/>
      <c r="BM505" s="26"/>
      <c r="BN505" s="23"/>
      <c r="BO505" s="23"/>
      <c r="BP505" s="23"/>
      <c r="BQ505" s="23"/>
    </row>
    <row r="506" spans="1:69" ht="12.75" customHeight="1" x14ac:dyDescent="0.25">
      <c r="A506" s="23"/>
      <c r="B506" s="126"/>
      <c r="C506" s="23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52"/>
      <c r="P506" s="22"/>
      <c r="Q506" s="22"/>
      <c r="R506" s="23"/>
      <c r="S506" s="23"/>
      <c r="T506" s="23"/>
      <c r="U506" s="23"/>
      <c r="V506" s="23"/>
      <c r="W506" s="23"/>
      <c r="X506" s="23"/>
      <c r="Y506" s="23"/>
      <c r="Z506" s="23"/>
      <c r="AA506" s="24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92"/>
      <c r="AN506" s="421"/>
      <c r="AO506" s="292"/>
      <c r="AP506" s="292"/>
      <c r="AQ506" s="292"/>
      <c r="AR506" s="292"/>
      <c r="AS506" s="292"/>
      <c r="AT506" s="292"/>
      <c r="AU506" s="292"/>
      <c r="AV506" s="292"/>
      <c r="AW506" s="292"/>
      <c r="AX506" s="292"/>
      <c r="AY506" s="292"/>
      <c r="AZ506" s="421"/>
      <c r="BA506" s="292"/>
      <c r="BB506" s="292"/>
      <c r="BC506" s="292"/>
      <c r="BD506" s="292"/>
      <c r="BE506" s="292"/>
      <c r="BF506" s="292"/>
      <c r="BG506" s="292"/>
      <c r="BH506" s="292"/>
      <c r="BI506" s="292"/>
      <c r="BJ506" s="292"/>
      <c r="BK506" s="24"/>
      <c r="BL506" s="53"/>
      <c r="BM506" s="26"/>
      <c r="BN506" s="23"/>
      <c r="BO506" s="23"/>
      <c r="BP506" s="23"/>
      <c r="BQ506" s="23"/>
    </row>
    <row r="507" spans="1:69" ht="12.75" customHeight="1" x14ac:dyDescent="0.25">
      <c r="A507" s="23"/>
      <c r="B507" s="126"/>
      <c r="C507" s="23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52"/>
      <c r="P507" s="22"/>
      <c r="Q507" s="22"/>
      <c r="R507" s="23"/>
      <c r="S507" s="23"/>
      <c r="T507" s="23"/>
      <c r="U507" s="23"/>
      <c r="V507" s="23"/>
      <c r="W507" s="23"/>
      <c r="X507" s="23"/>
      <c r="Y507" s="23"/>
      <c r="Z507" s="23"/>
      <c r="AA507" s="24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92"/>
      <c r="AN507" s="421"/>
      <c r="AO507" s="292"/>
      <c r="AP507" s="292"/>
      <c r="AQ507" s="292"/>
      <c r="AR507" s="292"/>
      <c r="AS507" s="292"/>
      <c r="AT507" s="292"/>
      <c r="AU507" s="292"/>
      <c r="AV507" s="292"/>
      <c r="AW507" s="292"/>
      <c r="AX507" s="292"/>
      <c r="AY507" s="292"/>
      <c r="AZ507" s="421"/>
      <c r="BA507" s="292"/>
      <c r="BB507" s="292"/>
      <c r="BC507" s="292"/>
      <c r="BD507" s="292"/>
      <c r="BE507" s="292"/>
      <c r="BF507" s="292"/>
      <c r="BG507" s="292"/>
      <c r="BH507" s="292"/>
      <c r="BI507" s="292"/>
      <c r="BJ507" s="292"/>
      <c r="BK507" s="24"/>
      <c r="BL507" s="53"/>
      <c r="BM507" s="26"/>
      <c r="BN507" s="23"/>
      <c r="BO507" s="23"/>
      <c r="BP507" s="23"/>
      <c r="BQ507" s="23"/>
    </row>
    <row r="508" spans="1:69" ht="12.75" customHeight="1" x14ac:dyDescent="0.25">
      <c r="A508" s="23"/>
      <c r="B508" s="126"/>
      <c r="C508" s="23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52"/>
      <c r="P508" s="22"/>
      <c r="Q508" s="22"/>
      <c r="R508" s="23"/>
      <c r="S508" s="23"/>
      <c r="T508" s="23"/>
      <c r="U508" s="23"/>
      <c r="V508" s="23"/>
      <c r="W508" s="23"/>
      <c r="X508" s="23"/>
      <c r="Y508" s="23"/>
      <c r="Z508" s="23"/>
      <c r="AA508" s="24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92"/>
      <c r="AN508" s="421"/>
      <c r="AO508" s="292"/>
      <c r="AP508" s="292"/>
      <c r="AQ508" s="292"/>
      <c r="AR508" s="292"/>
      <c r="AS508" s="292"/>
      <c r="AT508" s="292"/>
      <c r="AU508" s="292"/>
      <c r="AV508" s="292"/>
      <c r="AW508" s="292"/>
      <c r="AX508" s="292"/>
      <c r="AY508" s="292"/>
      <c r="AZ508" s="421"/>
      <c r="BA508" s="292"/>
      <c r="BB508" s="292"/>
      <c r="BC508" s="292"/>
      <c r="BD508" s="292"/>
      <c r="BE508" s="292"/>
      <c r="BF508" s="292"/>
      <c r="BG508" s="292"/>
      <c r="BH508" s="292"/>
      <c r="BI508" s="292"/>
      <c r="BJ508" s="292"/>
      <c r="BK508" s="24"/>
      <c r="BL508" s="53"/>
      <c r="BM508" s="26"/>
      <c r="BN508" s="23"/>
      <c r="BO508" s="23"/>
      <c r="BP508" s="23"/>
      <c r="BQ508" s="23"/>
    </row>
    <row r="509" spans="1:69" ht="12.75" customHeight="1" x14ac:dyDescent="0.25">
      <c r="A509" s="23"/>
      <c r="B509" s="126"/>
      <c r="C509" s="23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52"/>
      <c r="P509" s="22"/>
      <c r="Q509" s="22"/>
      <c r="R509" s="23"/>
      <c r="S509" s="23"/>
      <c r="T509" s="23"/>
      <c r="U509" s="23"/>
      <c r="V509" s="23"/>
      <c r="W509" s="23"/>
      <c r="X509" s="23"/>
      <c r="Y509" s="23"/>
      <c r="Z509" s="23"/>
      <c r="AA509" s="24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92"/>
      <c r="AN509" s="421"/>
      <c r="AO509" s="292"/>
      <c r="AP509" s="292"/>
      <c r="AQ509" s="292"/>
      <c r="AR509" s="292"/>
      <c r="AS509" s="292"/>
      <c r="AT509" s="292"/>
      <c r="AU509" s="292"/>
      <c r="AV509" s="292"/>
      <c r="AW509" s="292"/>
      <c r="AX509" s="292"/>
      <c r="AY509" s="292"/>
      <c r="AZ509" s="421"/>
      <c r="BA509" s="292"/>
      <c r="BB509" s="292"/>
      <c r="BC509" s="292"/>
      <c r="BD509" s="292"/>
      <c r="BE509" s="292"/>
      <c r="BF509" s="292"/>
      <c r="BG509" s="292"/>
      <c r="BH509" s="292"/>
      <c r="BI509" s="292"/>
      <c r="BJ509" s="292"/>
      <c r="BK509" s="24"/>
      <c r="BL509" s="53"/>
      <c r="BM509" s="26"/>
      <c r="BN509" s="23"/>
      <c r="BO509" s="23"/>
      <c r="BP509" s="23"/>
      <c r="BQ509" s="23"/>
    </row>
    <row r="510" spans="1:69" ht="12.75" customHeight="1" x14ac:dyDescent="0.25">
      <c r="A510" s="23"/>
      <c r="B510" s="126"/>
      <c r="C510" s="23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52"/>
      <c r="P510" s="22"/>
      <c r="Q510" s="22"/>
      <c r="R510" s="23"/>
      <c r="S510" s="23"/>
      <c r="T510" s="23"/>
      <c r="U510" s="23"/>
      <c r="V510" s="23"/>
      <c r="W510" s="23"/>
      <c r="X510" s="23"/>
      <c r="Y510" s="23"/>
      <c r="Z510" s="23"/>
      <c r="AA510" s="24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92"/>
      <c r="AN510" s="421"/>
      <c r="AO510" s="292"/>
      <c r="AP510" s="292"/>
      <c r="AQ510" s="292"/>
      <c r="AR510" s="292"/>
      <c r="AS510" s="292"/>
      <c r="AT510" s="292"/>
      <c r="AU510" s="292"/>
      <c r="AV510" s="292"/>
      <c r="AW510" s="292"/>
      <c r="AX510" s="292"/>
      <c r="AY510" s="292"/>
      <c r="AZ510" s="421"/>
      <c r="BA510" s="292"/>
      <c r="BB510" s="292"/>
      <c r="BC510" s="292"/>
      <c r="BD510" s="292"/>
      <c r="BE510" s="292"/>
      <c r="BF510" s="292"/>
      <c r="BG510" s="292"/>
      <c r="BH510" s="292"/>
      <c r="BI510" s="292"/>
      <c r="BJ510" s="292"/>
      <c r="BK510" s="24"/>
      <c r="BL510" s="53"/>
      <c r="BM510" s="26"/>
      <c r="BN510" s="23"/>
      <c r="BO510" s="23"/>
      <c r="BP510" s="23"/>
      <c r="BQ510" s="23"/>
    </row>
    <row r="511" spans="1:69" ht="12.75" customHeight="1" x14ac:dyDescent="0.25">
      <c r="A511" s="23"/>
      <c r="B511" s="126"/>
      <c r="C511" s="23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52"/>
      <c r="P511" s="22"/>
      <c r="Q511" s="22"/>
      <c r="R511" s="23"/>
      <c r="S511" s="23"/>
      <c r="T511" s="23"/>
      <c r="U511" s="23"/>
      <c r="V511" s="23"/>
      <c r="W511" s="23"/>
      <c r="X511" s="23"/>
      <c r="Y511" s="23"/>
      <c r="Z511" s="23"/>
      <c r="AA511" s="24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92"/>
      <c r="AN511" s="421"/>
      <c r="AO511" s="292"/>
      <c r="AP511" s="292"/>
      <c r="AQ511" s="292"/>
      <c r="AR511" s="292"/>
      <c r="AS511" s="292"/>
      <c r="AT511" s="292"/>
      <c r="AU511" s="292"/>
      <c r="AV511" s="292"/>
      <c r="AW511" s="292"/>
      <c r="AX511" s="292"/>
      <c r="AY511" s="292"/>
      <c r="AZ511" s="421"/>
      <c r="BA511" s="292"/>
      <c r="BB511" s="292"/>
      <c r="BC511" s="292"/>
      <c r="BD511" s="292"/>
      <c r="BE511" s="292"/>
      <c r="BF511" s="292"/>
      <c r="BG511" s="292"/>
      <c r="BH511" s="292"/>
      <c r="BI511" s="292"/>
      <c r="BJ511" s="292"/>
      <c r="BK511" s="24"/>
      <c r="BL511" s="53"/>
      <c r="BM511" s="26"/>
      <c r="BN511" s="23"/>
      <c r="BO511" s="23"/>
      <c r="BP511" s="23"/>
      <c r="BQ511" s="23"/>
    </row>
    <row r="512" spans="1:69" ht="12.75" customHeight="1" x14ac:dyDescent="0.25">
      <c r="A512" s="23"/>
      <c r="B512" s="126"/>
      <c r="C512" s="23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52"/>
      <c r="P512" s="22"/>
      <c r="Q512" s="22"/>
      <c r="R512" s="23"/>
      <c r="S512" s="23"/>
      <c r="T512" s="23"/>
      <c r="U512" s="23"/>
      <c r="V512" s="23"/>
      <c r="W512" s="23"/>
      <c r="X512" s="23"/>
      <c r="Y512" s="23"/>
      <c r="Z512" s="23"/>
      <c r="AA512" s="24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92"/>
      <c r="AN512" s="421"/>
      <c r="AO512" s="292"/>
      <c r="AP512" s="292"/>
      <c r="AQ512" s="292"/>
      <c r="AR512" s="292"/>
      <c r="AS512" s="292"/>
      <c r="AT512" s="292"/>
      <c r="AU512" s="292"/>
      <c r="AV512" s="292"/>
      <c r="AW512" s="292"/>
      <c r="AX512" s="292"/>
      <c r="AY512" s="292"/>
      <c r="AZ512" s="421"/>
      <c r="BA512" s="292"/>
      <c r="BB512" s="292"/>
      <c r="BC512" s="292"/>
      <c r="BD512" s="292"/>
      <c r="BE512" s="292"/>
      <c r="BF512" s="292"/>
      <c r="BG512" s="292"/>
      <c r="BH512" s="292"/>
      <c r="BI512" s="292"/>
      <c r="BJ512" s="292"/>
      <c r="BK512" s="24"/>
      <c r="BL512" s="53"/>
      <c r="BM512" s="26"/>
      <c r="BN512" s="23"/>
      <c r="BO512" s="23"/>
      <c r="BP512" s="23"/>
      <c r="BQ512" s="23"/>
    </row>
    <row r="513" spans="1:69" ht="12.75" customHeight="1" x14ac:dyDescent="0.25">
      <c r="A513" s="23"/>
      <c r="B513" s="126"/>
      <c r="C513" s="23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52"/>
      <c r="P513" s="22"/>
      <c r="Q513" s="22"/>
      <c r="R513" s="23"/>
      <c r="S513" s="23"/>
      <c r="T513" s="23"/>
      <c r="U513" s="23"/>
      <c r="V513" s="23"/>
      <c r="W513" s="23"/>
      <c r="X513" s="23"/>
      <c r="Y513" s="23"/>
      <c r="Z513" s="23"/>
      <c r="AA513" s="24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92"/>
      <c r="AN513" s="421"/>
      <c r="AO513" s="292"/>
      <c r="AP513" s="292"/>
      <c r="AQ513" s="292"/>
      <c r="AR513" s="292"/>
      <c r="AS513" s="292"/>
      <c r="AT513" s="292"/>
      <c r="AU513" s="292"/>
      <c r="AV513" s="292"/>
      <c r="AW513" s="292"/>
      <c r="AX513" s="292"/>
      <c r="AY513" s="292"/>
      <c r="AZ513" s="421"/>
      <c r="BA513" s="292"/>
      <c r="BB513" s="292"/>
      <c r="BC513" s="292"/>
      <c r="BD513" s="292"/>
      <c r="BE513" s="292"/>
      <c r="BF513" s="292"/>
      <c r="BG513" s="292"/>
      <c r="BH513" s="292"/>
      <c r="BI513" s="292"/>
      <c r="BJ513" s="292"/>
      <c r="BK513" s="24"/>
      <c r="BL513" s="53"/>
      <c r="BM513" s="26"/>
      <c r="BN513" s="23"/>
      <c r="BO513" s="23"/>
      <c r="BP513" s="23"/>
      <c r="BQ513" s="23"/>
    </row>
    <row r="514" spans="1:69" ht="12.75" customHeight="1" x14ac:dyDescent="0.25">
      <c r="A514" s="23"/>
      <c r="B514" s="126"/>
      <c r="C514" s="23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52"/>
      <c r="P514" s="22"/>
      <c r="Q514" s="22"/>
      <c r="R514" s="23"/>
      <c r="S514" s="23"/>
      <c r="T514" s="23"/>
      <c r="U514" s="23"/>
      <c r="V514" s="23"/>
      <c r="W514" s="23"/>
      <c r="X514" s="23"/>
      <c r="Y514" s="23"/>
      <c r="Z514" s="23"/>
      <c r="AA514" s="24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92"/>
      <c r="AN514" s="421"/>
      <c r="AO514" s="292"/>
      <c r="AP514" s="292"/>
      <c r="AQ514" s="292"/>
      <c r="AR514" s="292"/>
      <c r="AS514" s="292"/>
      <c r="AT514" s="292"/>
      <c r="AU514" s="292"/>
      <c r="AV514" s="292"/>
      <c r="AW514" s="292"/>
      <c r="AX514" s="292"/>
      <c r="AY514" s="292"/>
      <c r="AZ514" s="421"/>
      <c r="BA514" s="292"/>
      <c r="BB514" s="292"/>
      <c r="BC514" s="292"/>
      <c r="BD514" s="292"/>
      <c r="BE514" s="292"/>
      <c r="BF514" s="292"/>
      <c r="BG514" s="292"/>
      <c r="BH514" s="292"/>
      <c r="BI514" s="292"/>
      <c r="BJ514" s="292"/>
      <c r="BK514" s="24"/>
      <c r="BL514" s="53"/>
      <c r="BM514" s="26"/>
      <c r="BN514" s="23"/>
      <c r="BO514" s="23"/>
      <c r="BP514" s="23"/>
      <c r="BQ514" s="23"/>
    </row>
    <row r="515" spans="1:69" ht="12.75" customHeight="1" x14ac:dyDescent="0.25">
      <c r="A515" s="23"/>
      <c r="B515" s="126"/>
      <c r="C515" s="23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52"/>
      <c r="P515" s="22"/>
      <c r="Q515" s="22"/>
      <c r="R515" s="23"/>
      <c r="S515" s="23"/>
      <c r="T515" s="23"/>
      <c r="U515" s="23"/>
      <c r="V515" s="23"/>
      <c r="W515" s="23"/>
      <c r="X515" s="23"/>
      <c r="Y515" s="23"/>
      <c r="Z515" s="23"/>
      <c r="AA515" s="24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92"/>
      <c r="AN515" s="421"/>
      <c r="AO515" s="292"/>
      <c r="AP515" s="292"/>
      <c r="AQ515" s="292"/>
      <c r="AR515" s="292"/>
      <c r="AS515" s="292"/>
      <c r="AT515" s="292"/>
      <c r="AU515" s="292"/>
      <c r="AV515" s="292"/>
      <c r="AW515" s="292"/>
      <c r="AX515" s="292"/>
      <c r="AY515" s="292"/>
      <c r="AZ515" s="421"/>
      <c r="BA515" s="292"/>
      <c r="BB515" s="292"/>
      <c r="BC515" s="292"/>
      <c r="BD515" s="292"/>
      <c r="BE515" s="292"/>
      <c r="BF515" s="292"/>
      <c r="BG515" s="292"/>
      <c r="BH515" s="292"/>
      <c r="BI515" s="292"/>
      <c r="BJ515" s="292"/>
      <c r="BK515" s="24"/>
      <c r="BL515" s="53"/>
      <c r="BM515" s="26"/>
      <c r="BN515" s="23"/>
      <c r="BO515" s="23"/>
      <c r="BP515" s="23"/>
      <c r="BQ515" s="23"/>
    </row>
    <row r="516" spans="1:69" ht="12.75" customHeight="1" x14ac:dyDescent="0.25">
      <c r="A516" s="23"/>
      <c r="B516" s="126"/>
      <c r="C516" s="23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52"/>
      <c r="P516" s="22"/>
      <c r="Q516" s="22"/>
      <c r="R516" s="23"/>
      <c r="S516" s="23"/>
      <c r="T516" s="23"/>
      <c r="U516" s="23"/>
      <c r="V516" s="23"/>
      <c r="W516" s="23"/>
      <c r="X516" s="23"/>
      <c r="Y516" s="23"/>
      <c r="Z516" s="23"/>
      <c r="AA516" s="24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92"/>
      <c r="AN516" s="421"/>
      <c r="AO516" s="292"/>
      <c r="AP516" s="292"/>
      <c r="AQ516" s="292"/>
      <c r="AR516" s="292"/>
      <c r="AS516" s="292"/>
      <c r="AT516" s="292"/>
      <c r="AU516" s="292"/>
      <c r="AV516" s="292"/>
      <c r="AW516" s="292"/>
      <c r="AX516" s="292"/>
      <c r="AY516" s="292"/>
      <c r="AZ516" s="421"/>
      <c r="BA516" s="292"/>
      <c r="BB516" s="292"/>
      <c r="BC516" s="292"/>
      <c r="BD516" s="292"/>
      <c r="BE516" s="292"/>
      <c r="BF516" s="292"/>
      <c r="BG516" s="292"/>
      <c r="BH516" s="292"/>
      <c r="BI516" s="292"/>
      <c r="BJ516" s="292"/>
      <c r="BK516" s="24"/>
      <c r="BL516" s="53"/>
      <c r="BM516" s="26"/>
      <c r="BN516" s="23"/>
      <c r="BO516" s="23"/>
      <c r="BP516" s="23"/>
      <c r="BQ516" s="23"/>
    </row>
    <row r="517" spans="1:69" ht="12.75" customHeight="1" x14ac:dyDescent="0.25">
      <c r="A517" s="23"/>
      <c r="B517" s="126"/>
      <c r="C517" s="23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52"/>
      <c r="P517" s="22"/>
      <c r="Q517" s="22"/>
      <c r="R517" s="23"/>
      <c r="S517" s="23"/>
      <c r="T517" s="23"/>
      <c r="U517" s="23"/>
      <c r="V517" s="23"/>
      <c r="W517" s="23"/>
      <c r="X517" s="23"/>
      <c r="Y517" s="23"/>
      <c r="Z517" s="23"/>
      <c r="AA517" s="24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92"/>
      <c r="AN517" s="421"/>
      <c r="AO517" s="292"/>
      <c r="AP517" s="292"/>
      <c r="AQ517" s="292"/>
      <c r="AR517" s="292"/>
      <c r="AS517" s="292"/>
      <c r="AT517" s="292"/>
      <c r="AU517" s="292"/>
      <c r="AV517" s="292"/>
      <c r="AW517" s="292"/>
      <c r="AX517" s="292"/>
      <c r="AY517" s="292"/>
      <c r="AZ517" s="421"/>
      <c r="BA517" s="292"/>
      <c r="BB517" s="292"/>
      <c r="BC517" s="292"/>
      <c r="BD517" s="292"/>
      <c r="BE517" s="292"/>
      <c r="BF517" s="292"/>
      <c r="BG517" s="292"/>
      <c r="BH517" s="292"/>
      <c r="BI517" s="292"/>
      <c r="BJ517" s="292"/>
      <c r="BK517" s="24"/>
      <c r="BL517" s="53"/>
      <c r="BM517" s="26"/>
      <c r="BN517" s="23"/>
      <c r="BO517" s="23"/>
      <c r="BP517" s="23"/>
      <c r="BQ517" s="23"/>
    </row>
    <row r="518" spans="1:69" ht="12.75" customHeight="1" x14ac:dyDescent="0.25">
      <c r="A518" s="23"/>
      <c r="B518" s="126"/>
      <c r="C518" s="23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52"/>
      <c r="P518" s="22"/>
      <c r="Q518" s="22"/>
      <c r="R518" s="23"/>
      <c r="S518" s="23"/>
      <c r="T518" s="23"/>
      <c r="U518" s="23"/>
      <c r="V518" s="23"/>
      <c r="W518" s="23"/>
      <c r="X518" s="23"/>
      <c r="Y518" s="23"/>
      <c r="Z518" s="23"/>
      <c r="AA518" s="24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92"/>
      <c r="AN518" s="421"/>
      <c r="AO518" s="292"/>
      <c r="AP518" s="292"/>
      <c r="AQ518" s="292"/>
      <c r="AR518" s="292"/>
      <c r="AS518" s="292"/>
      <c r="AT518" s="292"/>
      <c r="AU518" s="292"/>
      <c r="AV518" s="292"/>
      <c r="AW518" s="292"/>
      <c r="AX518" s="292"/>
      <c r="AY518" s="292"/>
      <c r="AZ518" s="421"/>
      <c r="BA518" s="292"/>
      <c r="BB518" s="292"/>
      <c r="BC518" s="292"/>
      <c r="BD518" s="292"/>
      <c r="BE518" s="292"/>
      <c r="BF518" s="292"/>
      <c r="BG518" s="292"/>
      <c r="BH518" s="292"/>
      <c r="BI518" s="292"/>
      <c r="BJ518" s="292"/>
      <c r="BK518" s="24"/>
      <c r="BL518" s="53"/>
      <c r="BM518" s="26"/>
      <c r="BN518" s="23"/>
      <c r="BO518" s="23"/>
      <c r="BP518" s="23"/>
      <c r="BQ518" s="23"/>
    </row>
    <row r="519" spans="1:69" ht="12.75" customHeight="1" x14ac:dyDescent="0.25">
      <c r="A519" s="23"/>
      <c r="B519" s="126"/>
      <c r="C519" s="23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52"/>
      <c r="P519" s="22"/>
      <c r="Q519" s="22"/>
      <c r="R519" s="23"/>
      <c r="S519" s="23"/>
      <c r="T519" s="23"/>
      <c r="U519" s="23"/>
      <c r="V519" s="23"/>
      <c r="W519" s="23"/>
      <c r="X519" s="23"/>
      <c r="Y519" s="23"/>
      <c r="Z519" s="23"/>
      <c r="AA519" s="24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92"/>
      <c r="AN519" s="421"/>
      <c r="AO519" s="292"/>
      <c r="AP519" s="292"/>
      <c r="AQ519" s="292"/>
      <c r="AR519" s="292"/>
      <c r="AS519" s="292"/>
      <c r="AT519" s="292"/>
      <c r="AU519" s="292"/>
      <c r="AV519" s="292"/>
      <c r="AW519" s="292"/>
      <c r="AX519" s="292"/>
      <c r="AY519" s="292"/>
      <c r="AZ519" s="421"/>
      <c r="BA519" s="292"/>
      <c r="BB519" s="292"/>
      <c r="BC519" s="292"/>
      <c r="BD519" s="292"/>
      <c r="BE519" s="292"/>
      <c r="BF519" s="292"/>
      <c r="BG519" s="292"/>
      <c r="BH519" s="292"/>
      <c r="BI519" s="292"/>
      <c r="BJ519" s="292"/>
      <c r="BK519" s="24"/>
      <c r="BL519" s="53"/>
      <c r="BM519" s="26"/>
      <c r="BN519" s="23"/>
      <c r="BO519" s="23"/>
      <c r="BP519" s="23"/>
      <c r="BQ519" s="23"/>
    </row>
    <row r="520" spans="1:69" ht="12.75" customHeight="1" x14ac:dyDescent="0.25">
      <c r="A520" s="23"/>
      <c r="B520" s="126"/>
      <c r="C520" s="23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52"/>
      <c r="P520" s="22"/>
      <c r="Q520" s="22"/>
      <c r="R520" s="23"/>
      <c r="S520" s="23"/>
      <c r="T520" s="23"/>
      <c r="U520" s="23"/>
      <c r="V520" s="23"/>
      <c r="W520" s="23"/>
      <c r="X520" s="23"/>
      <c r="Y520" s="23"/>
      <c r="Z520" s="23"/>
      <c r="AA520" s="24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92"/>
      <c r="AN520" s="421"/>
      <c r="AO520" s="292"/>
      <c r="AP520" s="292"/>
      <c r="AQ520" s="292"/>
      <c r="AR520" s="292"/>
      <c r="AS520" s="292"/>
      <c r="AT520" s="292"/>
      <c r="AU520" s="292"/>
      <c r="AV520" s="292"/>
      <c r="AW520" s="292"/>
      <c r="AX520" s="292"/>
      <c r="AY520" s="292"/>
      <c r="AZ520" s="421"/>
      <c r="BA520" s="292"/>
      <c r="BB520" s="292"/>
      <c r="BC520" s="292"/>
      <c r="BD520" s="292"/>
      <c r="BE520" s="292"/>
      <c r="BF520" s="292"/>
      <c r="BG520" s="292"/>
      <c r="BH520" s="292"/>
      <c r="BI520" s="292"/>
      <c r="BJ520" s="292"/>
      <c r="BK520" s="24"/>
      <c r="BL520" s="53"/>
      <c r="BM520" s="26"/>
      <c r="BN520" s="23"/>
      <c r="BO520" s="23"/>
      <c r="BP520" s="23"/>
      <c r="BQ520" s="23"/>
    </row>
    <row r="521" spans="1:69" ht="12.75" customHeight="1" x14ac:dyDescent="0.25">
      <c r="A521" s="23"/>
      <c r="B521" s="126"/>
      <c r="C521" s="23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52"/>
      <c r="P521" s="22"/>
      <c r="Q521" s="22"/>
      <c r="R521" s="23"/>
      <c r="S521" s="23"/>
      <c r="T521" s="23"/>
      <c r="U521" s="23"/>
      <c r="V521" s="23"/>
      <c r="W521" s="23"/>
      <c r="X521" s="23"/>
      <c r="Y521" s="23"/>
      <c r="Z521" s="23"/>
      <c r="AA521" s="24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92"/>
      <c r="AN521" s="421"/>
      <c r="AO521" s="292"/>
      <c r="AP521" s="292"/>
      <c r="AQ521" s="292"/>
      <c r="AR521" s="292"/>
      <c r="AS521" s="292"/>
      <c r="AT521" s="292"/>
      <c r="AU521" s="292"/>
      <c r="AV521" s="292"/>
      <c r="AW521" s="292"/>
      <c r="AX521" s="292"/>
      <c r="AY521" s="292"/>
      <c r="AZ521" s="421"/>
      <c r="BA521" s="292"/>
      <c r="BB521" s="292"/>
      <c r="BC521" s="292"/>
      <c r="BD521" s="292"/>
      <c r="BE521" s="292"/>
      <c r="BF521" s="292"/>
      <c r="BG521" s="292"/>
      <c r="BH521" s="292"/>
      <c r="BI521" s="292"/>
      <c r="BJ521" s="292"/>
      <c r="BK521" s="24"/>
      <c r="BL521" s="53"/>
      <c r="BM521" s="26"/>
      <c r="BN521" s="23"/>
      <c r="BO521" s="23"/>
      <c r="BP521" s="23"/>
      <c r="BQ521" s="23"/>
    </row>
    <row r="522" spans="1:69" ht="12.75" customHeight="1" x14ac:dyDescent="0.25">
      <c r="A522" s="23"/>
      <c r="B522" s="126"/>
      <c r="C522" s="23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52"/>
      <c r="P522" s="22"/>
      <c r="Q522" s="22"/>
      <c r="R522" s="23"/>
      <c r="S522" s="23"/>
      <c r="T522" s="23"/>
      <c r="U522" s="23"/>
      <c r="V522" s="23"/>
      <c r="W522" s="23"/>
      <c r="X522" s="23"/>
      <c r="Y522" s="23"/>
      <c r="Z522" s="23"/>
      <c r="AA522" s="24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92"/>
      <c r="AN522" s="421"/>
      <c r="AO522" s="292"/>
      <c r="AP522" s="292"/>
      <c r="AQ522" s="292"/>
      <c r="AR522" s="292"/>
      <c r="AS522" s="292"/>
      <c r="AT522" s="292"/>
      <c r="AU522" s="292"/>
      <c r="AV522" s="292"/>
      <c r="AW522" s="292"/>
      <c r="AX522" s="292"/>
      <c r="AY522" s="292"/>
      <c r="AZ522" s="421"/>
      <c r="BA522" s="292"/>
      <c r="BB522" s="292"/>
      <c r="BC522" s="292"/>
      <c r="BD522" s="292"/>
      <c r="BE522" s="292"/>
      <c r="BF522" s="292"/>
      <c r="BG522" s="292"/>
      <c r="BH522" s="292"/>
      <c r="BI522" s="292"/>
      <c r="BJ522" s="292"/>
      <c r="BK522" s="24"/>
      <c r="BL522" s="53"/>
      <c r="BM522" s="26"/>
      <c r="BN522" s="23"/>
      <c r="BO522" s="23"/>
      <c r="BP522" s="23"/>
      <c r="BQ522" s="23"/>
    </row>
    <row r="523" spans="1:69" ht="12.75" customHeight="1" x14ac:dyDescent="0.25">
      <c r="A523" s="23"/>
      <c r="B523" s="126"/>
      <c r="C523" s="23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52"/>
      <c r="P523" s="22"/>
      <c r="Q523" s="22"/>
      <c r="R523" s="23"/>
      <c r="S523" s="23"/>
      <c r="T523" s="23"/>
      <c r="U523" s="23"/>
      <c r="V523" s="23"/>
      <c r="W523" s="23"/>
      <c r="X523" s="23"/>
      <c r="Y523" s="23"/>
      <c r="Z523" s="23"/>
      <c r="AA523" s="24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92"/>
      <c r="AN523" s="421"/>
      <c r="AO523" s="292"/>
      <c r="AP523" s="292"/>
      <c r="AQ523" s="292"/>
      <c r="AR523" s="292"/>
      <c r="AS523" s="292"/>
      <c r="AT523" s="292"/>
      <c r="AU523" s="292"/>
      <c r="AV523" s="292"/>
      <c r="AW523" s="292"/>
      <c r="AX523" s="292"/>
      <c r="AY523" s="292"/>
      <c r="AZ523" s="421"/>
      <c r="BA523" s="292"/>
      <c r="BB523" s="292"/>
      <c r="BC523" s="292"/>
      <c r="BD523" s="292"/>
      <c r="BE523" s="292"/>
      <c r="BF523" s="292"/>
      <c r="BG523" s="292"/>
      <c r="BH523" s="292"/>
      <c r="BI523" s="292"/>
      <c r="BJ523" s="292"/>
      <c r="BK523" s="24"/>
      <c r="BL523" s="53"/>
      <c r="BM523" s="26"/>
      <c r="BN523" s="23"/>
      <c r="BO523" s="23"/>
      <c r="BP523" s="23"/>
      <c r="BQ523" s="23"/>
    </row>
    <row r="524" spans="1:69" ht="12.75" customHeight="1" x14ac:dyDescent="0.25">
      <c r="A524" s="23"/>
      <c r="B524" s="126"/>
      <c r="C524" s="23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52"/>
      <c r="P524" s="22"/>
      <c r="Q524" s="22"/>
      <c r="R524" s="23"/>
      <c r="S524" s="23"/>
      <c r="T524" s="23"/>
      <c r="U524" s="23"/>
      <c r="V524" s="23"/>
      <c r="W524" s="23"/>
      <c r="X524" s="23"/>
      <c r="Y524" s="23"/>
      <c r="Z524" s="23"/>
      <c r="AA524" s="24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92"/>
      <c r="AN524" s="421"/>
      <c r="AO524" s="292"/>
      <c r="AP524" s="292"/>
      <c r="AQ524" s="292"/>
      <c r="AR524" s="292"/>
      <c r="AS524" s="292"/>
      <c r="AT524" s="292"/>
      <c r="AU524" s="292"/>
      <c r="AV524" s="292"/>
      <c r="AW524" s="292"/>
      <c r="AX524" s="292"/>
      <c r="AY524" s="292"/>
      <c r="AZ524" s="421"/>
      <c r="BA524" s="292"/>
      <c r="BB524" s="292"/>
      <c r="BC524" s="292"/>
      <c r="BD524" s="292"/>
      <c r="BE524" s="292"/>
      <c r="BF524" s="292"/>
      <c r="BG524" s="292"/>
      <c r="BH524" s="292"/>
      <c r="BI524" s="292"/>
      <c r="BJ524" s="292"/>
      <c r="BK524" s="24"/>
      <c r="BL524" s="53"/>
      <c r="BM524" s="26"/>
      <c r="BN524" s="23"/>
      <c r="BO524" s="23"/>
      <c r="BP524" s="23"/>
      <c r="BQ524" s="23"/>
    </row>
    <row r="525" spans="1:69" ht="12.75" customHeight="1" x14ac:dyDescent="0.25">
      <c r="A525" s="23"/>
      <c r="B525" s="126"/>
      <c r="C525" s="23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52"/>
      <c r="P525" s="22"/>
      <c r="Q525" s="22"/>
      <c r="R525" s="23"/>
      <c r="S525" s="23"/>
      <c r="T525" s="23"/>
      <c r="U525" s="23"/>
      <c r="V525" s="23"/>
      <c r="W525" s="23"/>
      <c r="X525" s="23"/>
      <c r="Y525" s="23"/>
      <c r="Z525" s="23"/>
      <c r="AA525" s="24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92"/>
      <c r="AN525" s="421"/>
      <c r="AO525" s="292"/>
      <c r="AP525" s="292"/>
      <c r="AQ525" s="292"/>
      <c r="AR525" s="292"/>
      <c r="AS525" s="292"/>
      <c r="AT525" s="292"/>
      <c r="AU525" s="292"/>
      <c r="AV525" s="292"/>
      <c r="AW525" s="292"/>
      <c r="AX525" s="292"/>
      <c r="AY525" s="292"/>
      <c r="AZ525" s="421"/>
      <c r="BA525" s="292"/>
      <c r="BB525" s="292"/>
      <c r="BC525" s="292"/>
      <c r="BD525" s="292"/>
      <c r="BE525" s="292"/>
      <c r="BF525" s="292"/>
      <c r="BG525" s="292"/>
      <c r="BH525" s="292"/>
      <c r="BI525" s="292"/>
      <c r="BJ525" s="292"/>
      <c r="BK525" s="24"/>
      <c r="BL525" s="53"/>
      <c r="BM525" s="26"/>
      <c r="BN525" s="23"/>
      <c r="BO525" s="23"/>
      <c r="BP525" s="23"/>
      <c r="BQ525" s="23"/>
    </row>
    <row r="526" spans="1:69" ht="12.75" customHeight="1" x14ac:dyDescent="0.25">
      <c r="A526" s="23"/>
      <c r="B526" s="126"/>
      <c r="C526" s="23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52"/>
      <c r="P526" s="22"/>
      <c r="Q526" s="22"/>
      <c r="R526" s="23"/>
      <c r="S526" s="23"/>
      <c r="T526" s="23"/>
      <c r="U526" s="23"/>
      <c r="V526" s="23"/>
      <c r="W526" s="23"/>
      <c r="X526" s="23"/>
      <c r="Y526" s="23"/>
      <c r="Z526" s="23"/>
      <c r="AA526" s="24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92"/>
      <c r="AN526" s="421"/>
      <c r="AO526" s="292"/>
      <c r="AP526" s="292"/>
      <c r="AQ526" s="292"/>
      <c r="AR526" s="292"/>
      <c r="AS526" s="292"/>
      <c r="AT526" s="292"/>
      <c r="AU526" s="292"/>
      <c r="AV526" s="292"/>
      <c r="AW526" s="292"/>
      <c r="AX526" s="292"/>
      <c r="AY526" s="292"/>
      <c r="AZ526" s="421"/>
      <c r="BA526" s="292"/>
      <c r="BB526" s="292"/>
      <c r="BC526" s="292"/>
      <c r="BD526" s="292"/>
      <c r="BE526" s="292"/>
      <c r="BF526" s="292"/>
      <c r="BG526" s="292"/>
      <c r="BH526" s="292"/>
      <c r="BI526" s="292"/>
      <c r="BJ526" s="292"/>
      <c r="BK526" s="24"/>
      <c r="BL526" s="53"/>
      <c r="BM526" s="26"/>
      <c r="BN526" s="23"/>
      <c r="BO526" s="23"/>
      <c r="BP526" s="23"/>
      <c r="BQ526" s="23"/>
    </row>
    <row r="527" spans="1:69" ht="12.75" customHeight="1" x14ac:dyDescent="0.25">
      <c r="A527" s="23"/>
      <c r="B527" s="126"/>
      <c r="C527" s="23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52"/>
      <c r="P527" s="22"/>
      <c r="Q527" s="22"/>
      <c r="R527" s="23"/>
      <c r="S527" s="23"/>
      <c r="T527" s="23"/>
      <c r="U527" s="23"/>
      <c r="V527" s="23"/>
      <c r="W527" s="23"/>
      <c r="X527" s="23"/>
      <c r="Y527" s="23"/>
      <c r="Z527" s="23"/>
      <c r="AA527" s="24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92"/>
      <c r="AN527" s="421"/>
      <c r="AO527" s="292"/>
      <c r="AP527" s="292"/>
      <c r="AQ527" s="292"/>
      <c r="AR527" s="292"/>
      <c r="AS527" s="292"/>
      <c r="AT527" s="292"/>
      <c r="AU527" s="292"/>
      <c r="AV527" s="292"/>
      <c r="AW527" s="292"/>
      <c r="AX527" s="292"/>
      <c r="AY527" s="292"/>
      <c r="AZ527" s="421"/>
      <c r="BA527" s="292"/>
      <c r="BB527" s="292"/>
      <c r="BC527" s="292"/>
      <c r="BD527" s="292"/>
      <c r="BE527" s="292"/>
      <c r="BF527" s="292"/>
      <c r="BG527" s="292"/>
      <c r="BH527" s="292"/>
      <c r="BI527" s="292"/>
      <c r="BJ527" s="292"/>
      <c r="BK527" s="24"/>
      <c r="BL527" s="53"/>
      <c r="BM527" s="26"/>
      <c r="BN527" s="23"/>
      <c r="BO527" s="23"/>
      <c r="BP527" s="23"/>
      <c r="BQ527" s="23"/>
    </row>
    <row r="528" spans="1:69" ht="12.75" customHeight="1" x14ac:dyDescent="0.25">
      <c r="A528" s="23"/>
      <c r="B528" s="126"/>
      <c r="C528" s="23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52"/>
      <c r="P528" s="22"/>
      <c r="Q528" s="22"/>
      <c r="R528" s="23"/>
      <c r="S528" s="23"/>
      <c r="T528" s="23"/>
      <c r="U528" s="23"/>
      <c r="V528" s="23"/>
      <c r="W528" s="23"/>
      <c r="X528" s="23"/>
      <c r="Y528" s="23"/>
      <c r="Z528" s="23"/>
      <c r="AA528" s="24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92"/>
      <c r="AN528" s="421"/>
      <c r="AO528" s="292"/>
      <c r="AP528" s="292"/>
      <c r="AQ528" s="292"/>
      <c r="AR528" s="292"/>
      <c r="AS528" s="292"/>
      <c r="AT528" s="292"/>
      <c r="AU528" s="292"/>
      <c r="AV528" s="292"/>
      <c r="AW528" s="292"/>
      <c r="AX528" s="292"/>
      <c r="AY528" s="292"/>
      <c r="AZ528" s="421"/>
      <c r="BA528" s="292"/>
      <c r="BB528" s="292"/>
      <c r="BC528" s="292"/>
      <c r="BD528" s="292"/>
      <c r="BE528" s="292"/>
      <c r="BF528" s="292"/>
      <c r="BG528" s="292"/>
      <c r="BH528" s="292"/>
      <c r="BI528" s="292"/>
      <c r="BJ528" s="292"/>
      <c r="BK528" s="24"/>
      <c r="BL528" s="53"/>
      <c r="BM528" s="26"/>
      <c r="BN528" s="23"/>
      <c r="BO528" s="23"/>
      <c r="BP528" s="23"/>
      <c r="BQ528" s="23"/>
    </row>
    <row r="529" spans="1:69" ht="12.75" customHeight="1" x14ac:dyDescent="0.25">
      <c r="A529" s="23"/>
      <c r="B529" s="126"/>
      <c r="C529" s="23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52"/>
      <c r="P529" s="22"/>
      <c r="Q529" s="22"/>
      <c r="R529" s="23"/>
      <c r="S529" s="23"/>
      <c r="T529" s="23"/>
      <c r="U529" s="23"/>
      <c r="V529" s="23"/>
      <c r="W529" s="23"/>
      <c r="X529" s="23"/>
      <c r="Y529" s="23"/>
      <c r="Z529" s="23"/>
      <c r="AA529" s="24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92"/>
      <c r="AN529" s="421"/>
      <c r="AO529" s="292"/>
      <c r="AP529" s="292"/>
      <c r="AQ529" s="292"/>
      <c r="AR529" s="292"/>
      <c r="AS529" s="292"/>
      <c r="AT529" s="292"/>
      <c r="AU529" s="292"/>
      <c r="AV529" s="292"/>
      <c r="AW529" s="292"/>
      <c r="AX529" s="292"/>
      <c r="AY529" s="292"/>
      <c r="AZ529" s="421"/>
      <c r="BA529" s="292"/>
      <c r="BB529" s="292"/>
      <c r="BC529" s="292"/>
      <c r="BD529" s="292"/>
      <c r="BE529" s="292"/>
      <c r="BF529" s="292"/>
      <c r="BG529" s="292"/>
      <c r="BH529" s="292"/>
      <c r="BI529" s="292"/>
      <c r="BJ529" s="292"/>
      <c r="BK529" s="24"/>
      <c r="BL529" s="53"/>
      <c r="BM529" s="26"/>
      <c r="BN529" s="23"/>
      <c r="BO529" s="23"/>
      <c r="BP529" s="23"/>
      <c r="BQ529" s="23"/>
    </row>
    <row r="530" spans="1:69" ht="12.75" customHeight="1" x14ac:dyDescent="0.25">
      <c r="A530" s="23"/>
      <c r="B530" s="126"/>
      <c r="C530" s="23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52"/>
      <c r="P530" s="22"/>
      <c r="Q530" s="22"/>
      <c r="R530" s="23"/>
      <c r="S530" s="23"/>
      <c r="T530" s="23"/>
      <c r="U530" s="23"/>
      <c r="V530" s="23"/>
      <c r="W530" s="23"/>
      <c r="X530" s="23"/>
      <c r="Y530" s="23"/>
      <c r="Z530" s="23"/>
      <c r="AA530" s="24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92"/>
      <c r="AN530" s="421"/>
      <c r="AO530" s="292"/>
      <c r="AP530" s="292"/>
      <c r="AQ530" s="292"/>
      <c r="AR530" s="292"/>
      <c r="AS530" s="292"/>
      <c r="AT530" s="292"/>
      <c r="AU530" s="292"/>
      <c r="AV530" s="292"/>
      <c r="AW530" s="292"/>
      <c r="AX530" s="292"/>
      <c r="AY530" s="292"/>
      <c r="AZ530" s="421"/>
      <c r="BA530" s="292"/>
      <c r="BB530" s="292"/>
      <c r="BC530" s="292"/>
      <c r="BD530" s="292"/>
      <c r="BE530" s="292"/>
      <c r="BF530" s="292"/>
      <c r="BG530" s="292"/>
      <c r="BH530" s="292"/>
      <c r="BI530" s="292"/>
      <c r="BJ530" s="292"/>
      <c r="BK530" s="24"/>
      <c r="BL530" s="53"/>
      <c r="BM530" s="26"/>
      <c r="BN530" s="23"/>
      <c r="BO530" s="23"/>
      <c r="BP530" s="23"/>
      <c r="BQ530" s="23"/>
    </row>
    <row r="531" spans="1:69" ht="12.75" customHeight="1" x14ac:dyDescent="0.25">
      <c r="A531" s="23"/>
      <c r="B531" s="126"/>
      <c r="C531" s="23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52"/>
      <c r="P531" s="22"/>
      <c r="Q531" s="22"/>
      <c r="R531" s="23"/>
      <c r="S531" s="23"/>
      <c r="T531" s="23"/>
      <c r="U531" s="23"/>
      <c r="V531" s="23"/>
      <c r="W531" s="23"/>
      <c r="X531" s="23"/>
      <c r="Y531" s="23"/>
      <c r="Z531" s="23"/>
      <c r="AA531" s="24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92"/>
      <c r="AN531" s="421"/>
      <c r="AO531" s="292"/>
      <c r="AP531" s="292"/>
      <c r="AQ531" s="292"/>
      <c r="AR531" s="292"/>
      <c r="AS531" s="292"/>
      <c r="AT531" s="292"/>
      <c r="AU531" s="292"/>
      <c r="AV531" s="292"/>
      <c r="AW531" s="292"/>
      <c r="AX531" s="292"/>
      <c r="AY531" s="292"/>
      <c r="AZ531" s="421"/>
      <c r="BA531" s="292"/>
      <c r="BB531" s="292"/>
      <c r="BC531" s="292"/>
      <c r="BD531" s="292"/>
      <c r="BE531" s="292"/>
      <c r="BF531" s="292"/>
      <c r="BG531" s="292"/>
      <c r="BH531" s="292"/>
      <c r="BI531" s="292"/>
      <c r="BJ531" s="292"/>
      <c r="BK531" s="24"/>
      <c r="BL531" s="53"/>
      <c r="BM531" s="26"/>
      <c r="BN531" s="23"/>
      <c r="BO531" s="23"/>
      <c r="BP531" s="23"/>
      <c r="BQ531" s="23"/>
    </row>
    <row r="532" spans="1:69" ht="12.75" customHeight="1" x14ac:dyDescent="0.25">
      <c r="A532" s="23"/>
      <c r="B532" s="126"/>
      <c r="C532" s="23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52"/>
      <c r="P532" s="22"/>
      <c r="Q532" s="22"/>
      <c r="R532" s="23"/>
      <c r="S532" s="23"/>
      <c r="T532" s="23"/>
      <c r="U532" s="23"/>
      <c r="V532" s="23"/>
      <c r="W532" s="23"/>
      <c r="X532" s="23"/>
      <c r="Y532" s="23"/>
      <c r="Z532" s="23"/>
      <c r="AA532" s="24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92"/>
      <c r="AN532" s="421"/>
      <c r="AO532" s="292"/>
      <c r="AP532" s="292"/>
      <c r="AQ532" s="292"/>
      <c r="AR532" s="292"/>
      <c r="AS532" s="292"/>
      <c r="AT532" s="292"/>
      <c r="AU532" s="292"/>
      <c r="AV532" s="292"/>
      <c r="AW532" s="292"/>
      <c r="AX532" s="292"/>
      <c r="AY532" s="292"/>
      <c r="AZ532" s="421"/>
      <c r="BA532" s="292"/>
      <c r="BB532" s="292"/>
      <c r="BC532" s="292"/>
      <c r="BD532" s="292"/>
      <c r="BE532" s="292"/>
      <c r="BF532" s="292"/>
      <c r="BG532" s="292"/>
      <c r="BH532" s="292"/>
      <c r="BI532" s="292"/>
      <c r="BJ532" s="292"/>
      <c r="BK532" s="24"/>
      <c r="BL532" s="53"/>
      <c r="BM532" s="26"/>
      <c r="BN532" s="23"/>
      <c r="BO532" s="23"/>
      <c r="BP532" s="23"/>
      <c r="BQ532" s="23"/>
    </row>
    <row r="533" spans="1:69" ht="12.75" customHeight="1" x14ac:dyDescent="0.25">
      <c r="A533" s="23"/>
      <c r="B533" s="126"/>
      <c r="C533" s="23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52"/>
      <c r="P533" s="22"/>
      <c r="Q533" s="22"/>
      <c r="R533" s="23"/>
      <c r="S533" s="23"/>
      <c r="T533" s="23"/>
      <c r="U533" s="23"/>
      <c r="V533" s="23"/>
      <c r="W533" s="23"/>
      <c r="X533" s="23"/>
      <c r="Y533" s="23"/>
      <c r="Z533" s="23"/>
      <c r="AA533" s="24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92"/>
      <c r="AN533" s="421"/>
      <c r="AO533" s="292"/>
      <c r="AP533" s="292"/>
      <c r="AQ533" s="292"/>
      <c r="AR533" s="292"/>
      <c r="AS533" s="292"/>
      <c r="AT533" s="292"/>
      <c r="AU533" s="292"/>
      <c r="AV533" s="292"/>
      <c r="AW533" s="292"/>
      <c r="AX533" s="292"/>
      <c r="AY533" s="292"/>
      <c r="AZ533" s="421"/>
      <c r="BA533" s="292"/>
      <c r="BB533" s="292"/>
      <c r="BC533" s="292"/>
      <c r="BD533" s="292"/>
      <c r="BE533" s="292"/>
      <c r="BF533" s="292"/>
      <c r="BG533" s="292"/>
      <c r="BH533" s="292"/>
      <c r="BI533" s="292"/>
      <c r="BJ533" s="292"/>
      <c r="BK533" s="24"/>
      <c r="BL533" s="53"/>
      <c r="BM533" s="26"/>
      <c r="BN533" s="23"/>
      <c r="BO533" s="23"/>
      <c r="BP533" s="23"/>
      <c r="BQ533" s="23"/>
    </row>
    <row r="534" spans="1:69" ht="12.75" customHeight="1" x14ac:dyDescent="0.25">
      <c r="A534" s="23"/>
      <c r="B534" s="126"/>
      <c r="C534" s="23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52"/>
      <c r="P534" s="22"/>
      <c r="Q534" s="22"/>
      <c r="R534" s="23"/>
      <c r="S534" s="23"/>
      <c r="T534" s="23"/>
      <c r="U534" s="23"/>
      <c r="V534" s="23"/>
      <c r="W534" s="23"/>
      <c r="X534" s="23"/>
      <c r="Y534" s="23"/>
      <c r="Z534" s="23"/>
      <c r="AA534" s="24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92"/>
      <c r="AN534" s="421"/>
      <c r="AO534" s="292"/>
      <c r="AP534" s="292"/>
      <c r="AQ534" s="292"/>
      <c r="AR534" s="292"/>
      <c r="AS534" s="292"/>
      <c r="AT534" s="292"/>
      <c r="AU534" s="292"/>
      <c r="AV534" s="292"/>
      <c r="AW534" s="292"/>
      <c r="AX534" s="292"/>
      <c r="AY534" s="292"/>
      <c r="AZ534" s="421"/>
      <c r="BA534" s="292"/>
      <c r="BB534" s="292"/>
      <c r="BC534" s="292"/>
      <c r="BD534" s="292"/>
      <c r="BE534" s="292"/>
      <c r="BF534" s="292"/>
      <c r="BG534" s="292"/>
      <c r="BH534" s="292"/>
      <c r="BI534" s="292"/>
      <c r="BJ534" s="292"/>
      <c r="BK534" s="24"/>
      <c r="BL534" s="53"/>
      <c r="BM534" s="26"/>
      <c r="BN534" s="23"/>
      <c r="BO534" s="23"/>
      <c r="BP534" s="23"/>
      <c r="BQ534" s="23"/>
    </row>
    <row r="535" spans="1:69" ht="12.75" customHeight="1" x14ac:dyDescent="0.25">
      <c r="A535" s="23"/>
      <c r="B535" s="126"/>
      <c r="C535" s="23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52"/>
      <c r="P535" s="22"/>
      <c r="Q535" s="22"/>
      <c r="R535" s="23"/>
      <c r="S535" s="23"/>
      <c r="T535" s="23"/>
      <c r="U535" s="23"/>
      <c r="V535" s="23"/>
      <c r="W535" s="23"/>
      <c r="X535" s="23"/>
      <c r="Y535" s="23"/>
      <c r="Z535" s="23"/>
      <c r="AA535" s="24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92"/>
      <c r="AN535" s="421"/>
      <c r="AO535" s="292"/>
      <c r="AP535" s="292"/>
      <c r="AQ535" s="292"/>
      <c r="AR535" s="292"/>
      <c r="AS535" s="292"/>
      <c r="AT535" s="292"/>
      <c r="AU535" s="292"/>
      <c r="AV535" s="292"/>
      <c r="AW535" s="292"/>
      <c r="AX535" s="292"/>
      <c r="AY535" s="292"/>
      <c r="AZ535" s="421"/>
      <c r="BA535" s="292"/>
      <c r="BB535" s="292"/>
      <c r="BC535" s="292"/>
      <c r="BD535" s="292"/>
      <c r="BE535" s="292"/>
      <c r="BF535" s="292"/>
      <c r="BG535" s="292"/>
      <c r="BH535" s="292"/>
      <c r="BI535" s="292"/>
      <c r="BJ535" s="292"/>
      <c r="BK535" s="24"/>
      <c r="BL535" s="53"/>
      <c r="BM535" s="26"/>
      <c r="BN535" s="23"/>
      <c r="BO535" s="23"/>
      <c r="BP535" s="23"/>
      <c r="BQ535" s="23"/>
    </row>
    <row r="536" spans="1:69" ht="12.75" customHeight="1" x14ac:dyDescent="0.25">
      <c r="A536" s="23"/>
      <c r="B536" s="126"/>
      <c r="C536" s="23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52"/>
      <c r="P536" s="22"/>
      <c r="Q536" s="22"/>
      <c r="R536" s="23"/>
      <c r="S536" s="23"/>
      <c r="T536" s="23"/>
      <c r="U536" s="23"/>
      <c r="V536" s="23"/>
      <c r="W536" s="23"/>
      <c r="X536" s="23"/>
      <c r="Y536" s="23"/>
      <c r="Z536" s="23"/>
      <c r="AA536" s="24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92"/>
      <c r="AN536" s="421"/>
      <c r="AO536" s="292"/>
      <c r="AP536" s="292"/>
      <c r="AQ536" s="292"/>
      <c r="AR536" s="292"/>
      <c r="AS536" s="292"/>
      <c r="AT536" s="292"/>
      <c r="AU536" s="292"/>
      <c r="AV536" s="292"/>
      <c r="AW536" s="292"/>
      <c r="AX536" s="292"/>
      <c r="AY536" s="292"/>
      <c r="AZ536" s="421"/>
      <c r="BA536" s="292"/>
      <c r="BB536" s="292"/>
      <c r="BC536" s="292"/>
      <c r="BD536" s="292"/>
      <c r="BE536" s="292"/>
      <c r="BF536" s="292"/>
      <c r="BG536" s="292"/>
      <c r="BH536" s="292"/>
      <c r="BI536" s="292"/>
      <c r="BJ536" s="292"/>
      <c r="BK536" s="24"/>
      <c r="BL536" s="53"/>
      <c r="BM536" s="26"/>
      <c r="BN536" s="23"/>
      <c r="BO536" s="23"/>
      <c r="BP536" s="23"/>
      <c r="BQ536" s="23"/>
    </row>
    <row r="537" spans="1:69" ht="12.75" customHeight="1" x14ac:dyDescent="0.25">
      <c r="A537" s="23"/>
      <c r="B537" s="126"/>
      <c r="C537" s="23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52"/>
      <c r="P537" s="22"/>
      <c r="Q537" s="22"/>
      <c r="R537" s="23"/>
      <c r="S537" s="23"/>
      <c r="T537" s="23"/>
      <c r="U537" s="23"/>
      <c r="V537" s="23"/>
      <c r="W537" s="23"/>
      <c r="X537" s="23"/>
      <c r="Y537" s="23"/>
      <c r="Z537" s="23"/>
      <c r="AA537" s="24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92"/>
      <c r="AN537" s="421"/>
      <c r="AO537" s="292"/>
      <c r="AP537" s="292"/>
      <c r="AQ537" s="292"/>
      <c r="AR537" s="292"/>
      <c r="AS537" s="292"/>
      <c r="AT537" s="292"/>
      <c r="AU537" s="292"/>
      <c r="AV537" s="292"/>
      <c r="AW537" s="292"/>
      <c r="AX537" s="292"/>
      <c r="AY537" s="292"/>
      <c r="AZ537" s="421"/>
      <c r="BA537" s="292"/>
      <c r="BB537" s="292"/>
      <c r="BC537" s="292"/>
      <c r="BD537" s="292"/>
      <c r="BE537" s="292"/>
      <c r="BF537" s="292"/>
      <c r="BG537" s="292"/>
      <c r="BH537" s="292"/>
      <c r="BI537" s="292"/>
      <c r="BJ537" s="292"/>
      <c r="BK537" s="24"/>
      <c r="BL537" s="53"/>
      <c r="BM537" s="26"/>
      <c r="BN537" s="23"/>
      <c r="BO537" s="23"/>
      <c r="BP537" s="23"/>
      <c r="BQ537" s="23"/>
    </row>
    <row r="538" spans="1:69" ht="12.75" customHeight="1" x14ac:dyDescent="0.25">
      <c r="A538" s="23"/>
      <c r="B538" s="126"/>
      <c r="C538" s="23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52"/>
      <c r="P538" s="22"/>
      <c r="Q538" s="22"/>
      <c r="R538" s="23"/>
      <c r="S538" s="23"/>
      <c r="T538" s="23"/>
      <c r="U538" s="23"/>
      <c r="V538" s="23"/>
      <c r="W538" s="23"/>
      <c r="X538" s="23"/>
      <c r="Y538" s="23"/>
      <c r="Z538" s="23"/>
      <c r="AA538" s="24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92"/>
      <c r="AN538" s="421"/>
      <c r="AO538" s="292"/>
      <c r="AP538" s="292"/>
      <c r="AQ538" s="292"/>
      <c r="AR538" s="292"/>
      <c r="AS538" s="292"/>
      <c r="AT538" s="292"/>
      <c r="AU538" s="292"/>
      <c r="AV538" s="292"/>
      <c r="AW538" s="292"/>
      <c r="AX538" s="292"/>
      <c r="AY538" s="292"/>
      <c r="AZ538" s="421"/>
      <c r="BA538" s="292"/>
      <c r="BB538" s="292"/>
      <c r="BC538" s="292"/>
      <c r="BD538" s="292"/>
      <c r="BE538" s="292"/>
      <c r="BF538" s="292"/>
      <c r="BG538" s="292"/>
      <c r="BH538" s="292"/>
      <c r="BI538" s="292"/>
      <c r="BJ538" s="292"/>
      <c r="BK538" s="24"/>
      <c r="BL538" s="53"/>
      <c r="BM538" s="26"/>
      <c r="BN538" s="23"/>
      <c r="BO538" s="23"/>
      <c r="BP538" s="23"/>
      <c r="BQ538" s="23"/>
    </row>
    <row r="539" spans="1:69" ht="12.75" customHeight="1" x14ac:dyDescent="0.25">
      <c r="A539" s="23"/>
      <c r="B539" s="126"/>
      <c r="C539" s="23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52"/>
      <c r="P539" s="22"/>
      <c r="Q539" s="22"/>
      <c r="R539" s="23"/>
      <c r="S539" s="23"/>
      <c r="T539" s="23"/>
      <c r="U539" s="23"/>
      <c r="V539" s="23"/>
      <c r="W539" s="23"/>
      <c r="X539" s="23"/>
      <c r="Y539" s="23"/>
      <c r="Z539" s="23"/>
      <c r="AA539" s="24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92"/>
      <c r="AN539" s="421"/>
      <c r="AO539" s="292"/>
      <c r="AP539" s="292"/>
      <c r="AQ539" s="292"/>
      <c r="AR539" s="292"/>
      <c r="AS539" s="292"/>
      <c r="AT539" s="292"/>
      <c r="AU539" s="292"/>
      <c r="AV539" s="292"/>
      <c r="AW539" s="292"/>
      <c r="AX539" s="292"/>
      <c r="AY539" s="292"/>
      <c r="AZ539" s="421"/>
      <c r="BA539" s="292"/>
      <c r="BB539" s="292"/>
      <c r="BC539" s="292"/>
      <c r="BD539" s="292"/>
      <c r="BE539" s="292"/>
      <c r="BF539" s="292"/>
      <c r="BG539" s="292"/>
      <c r="BH539" s="292"/>
      <c r="BI539" s="292"/>
      <c r="BJ539" s="292"/>
      <c r="BK539" s="24"/>
      <c r="BL539" s="53"/>
      <c r="BM539" s="26"/>
      <c r="BN539" s="23"/>
      <c r="BO539" s="23"/>
      <c r="BP539" s="23"/>
      <c r="BQ539" s="23"/>
    </row>
    <row r="540" spans="1:69" ht="12.75" customHeight="1" x14ac:dyDescent="0.25">
      <c r="A540" s="23"/>
      <c r="B540" s="126"/>
      <c r="C540" s="23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52"/>
      <c r="P540" s="22"/>
      <c r="Q540" s="22"/>
      <c r="R540" s="23"/>
      <c r="S540" s="23"/>
      <c r="T540" s="23"/>
      <c r="U540" s="23"/>
      <c r="V540" s="23"/>
      <c r="W540" s="23"/>
      <c r="X540" s="23"/>
      <c r="Y540" s="23"/>
      <c r="Z540" s="23"/>
      <c r="AA540" s="24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92"/>
      <c r="AN540" s="421"/>
      <c r="AO540" s="292"/>
      <c r="AP540" s="292"/>
      <c r="AQ540" s="292"/>
      <c r="AR540" s="292"/>
      <c r="AS540" s="292"/>
      <c r="AT540" s="292"/>
      <c r="AU540" s="292"/>
      <c r="AV540" s="292"/>
      <c r="AW540" s="292"/>
      <c r="AX540" s="292"/>
      <c r="AY540" s="292"/>
      <c r="AZ540" s="421"/>
      <c r="BA540" s="292"/>
      <c r="BB540" s="292"/>
      <c r="BC540" s="292"/>
      <c r="BD540" s="292"/>
      <c r="BE540" s="292"/>
      <c r="BF540" s="292"/>
      <c r="BG540" s="292"/>
      <c r="BH540" s="292"/>
      <c r="BI540" s="292"/>
      <c r="BJ540" s="292"/>
      <c r="BK540" s="24"/>
      <c r="BL540" s="53"/>
      <c r="BM540" s="26"/>
      <c r="BN540" s="23"/>
      <c r="BO540" s="23"/>
      <c r="BP540" s="23"/>
      <c r="BQ540" s="23"/>
    </row>
    <row r="541" spans="1:69" ht="12.75" customHeight="1" x14ac:dyDescent="0.25">
      <c r="A541" s="23"/>
      <c r="B541" s="126"/>
      <c r="C541" s="23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52"/>
      <c r="P541" s="22"/>
      <c r="Q541" s="22"/>
      <c r="R541" s="23"/>
      <c r="S541" s="23"/>
      <c r="T541" s="23"/>
      <c r="U541" s="23"/>
      <c r="V541" s="23"/>
      <c r="W541" s="23"/>
      <c r="X541" s="23"/>
      <c r="Y541" s="23"/>
      <c r="Z541" s="23"/>
      <c r="AA541" s="24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92"/>
      <c r="AN541" s="421"/>
      <c r="AO541" s="292"/>
      <c r="AP541" s="292"/>
      <c r="AQ541" s="292"/>
      <c r="AR541" s="292"/>
      <c r="AS541" s="292"/>
      <c r="AT541" s="292"/>
      <c r="AU541" s="292"/>
      <c r="AV541" s="292"/>
      <c r="AW541" s="292"/>
      <c r="AX541" s="292"/>
      <c r="AY541" s="292"/>
      <c r="AZ541" s="421"/>
      <c r="BA541" s="292"/>
      <c r="BB541" s="292"/>
      <c r="BC541" s="292"/>
      <c r="BD541" s="292"/>
      <c r="BE541" s="292"/>
      <c r="BF541" s="292"/>
      <c r="BG541" s="292"/>
      <c r="BH541" s="292"/>
      <c r="BI541" s="292"/>
      <c r="BJ541" s="292"/>
      <c r="BK541" s="24"/>
      <c r="BL541" s="53"/>
      <c r="BM541" s="26"/>
      <c r="BN541" s="23"/>
      <c r="BO541" s="23"/>
      <c r="BP541" s="23"/>
      <c r="BQ541" s="23"/>
    </row>
    <row r="542" spans="1:69" ht="12.75" customHeight="1" x14ac:dyDescent="0.25">
      <c r="A542" s="23"/>
      <c r="B542" s="126"/>
      <c r="C542" s="23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52"/>
      <c r="P542" s="22"/>
      <c r="Q542" s="22"/>
      <c r="R542" s="23"/>
      <c r="S542" s="23"/>
      <c r="T542" s="23"/>
      <c r="U542" s="23"/>
      <c r="V542" s="23"/>
      <c r="W542" s="23"/>
      <c r="X542" s="23"/>
      <c r="Y542" s="23"/>
      <c r="Z542" s="23"/>
      <c r="AA542" s="24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92"/>
      <c r="AN542" s="421"/>
      <c r="AO542" s="292"/>
      <c r="AP542" s="292"/>
      <c r="AQ542" s="292"/>
      <c r="AR542" s="292"/>
      <c r="AS542" s="292"/>
      <c r="AT542" s="292"/>
      <c r="AU542" s="292"/>
      <c r="AV542" s="292"/>
      <c r="AW542" s="292"/>
      <c r="AX542" s="292"/>
      <c r="AY542" s="292"/>
      <c r="AZ542" s="421"/>
      <c r="BA542" s="292"/>
      <c r="BB542" s="292"/>
      <c r="BC542" s="292"/>
      <c r="BD542" s="292"/>
      <c r="BE542" s="292"/>
      <c r="BF542" s="292"/>
      <c r="BG542" s="292"/>
      <c r="BH542" s="292"/>
      <c r="BI542" s="292"/>
      <c r="BJ542" s="292"/>
      <c r="BK542" s="24"/>
      <c r="BL542" s="53"/>
      <c r="BM542" s="26"/>
      <c r="BN542" s="23"/>
      <c r="BO542" s="23"/>
      <c r="BP542" s="23"/>
      <c r="BQ542" s="23"/>
    </row>
    <row r="543" spans="1:69" ht="12.75" customHeight="1" x14ac:dyDescent="0.25">
      <c r="A543" s="23"/>
      <c r="B543" s="126"/>
      <c r="C543" s="23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52"/>
      <c r="P543" s="22"/>
      <c r="Q543" s="22"/>
      <c r="R543" s="23"/>
      <c r="S543" s="23"/>
      <c r="T543" s="23"/>
      <c r="U543" s="23"/>
      <c r="V543" s="23"/>
      <c r="W543" s="23"/>
      <c r="X543" s="23"/>
      <c r="Y543" s="23"/>
      <c r="Z543" s="23"/>
      <c r="AA543" s="24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92"/>
      <c r="AN543" s="421"/>
      <c r="AO543" s="292"/>
      <c r="AP543" s="292"/>
      <c r="AQ543" s="292"/>
      <c r="AR543" s="292"/>
      <c r="AS543" s="292"/>
      <c r="AT543" s="292"/>
      <c r="AU543" s="292"/>
      <c r="AV543" s="292"/>
      <c r="AW543" s="292"/>
      <c r="AX543" s="292"/>
      <c r="AY543" s="292"/>
      <c r="AZ543" s="421"/>
      <c r="BA543" s="292"/>
      <c r="BB543" s="292"/>
      <c r="BC543" s="292"/>
      <c r="BD543" s="292"/>
      <c r="BE543" s="292"/>
      <c r="BF543" s="292"/>
      <c r="BG543" s="292"/>
      <c r="BH543" s="292"/>
      <c r="BI543" s="292"/>
      <c r="BJ543" s="292"/>
      <c r="BK543" s="24"/>
      <c r="BL543" s="53"/>
      <c r="BM543" s="26"/>
      <c r="BN543" s="23"/>
      <c r="BO543" s="23"/>
      <c r="BP543" s="23"/>
      <c r="BQ543" s="23"/>
    </row>
    <row r="544" spans="1:69" ht="12.75" customHeight="1" x14ac:dyDescent="0.25">
      <c r="A544" s="23"/>
      <c r="B544" s="126"/>
      <c r="C544" s="23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52"/>
      <c r="P544" s="22"/>
      <c r="Q544" s="22"/>
      <c r="R544" s="23"/>
      <c r="S544" s="23"/>
      <c r="T544" s="23"/>
      <c r="U544" s="23"/>
      <c r="V544" s="23"/>
      <c r="W544" s="23"/>
      <c r="X544" s="23"/>
      <c r="Y544" s="23"/>
      <c r="Z544" s="23"/>
      <c r="AA544" s="24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92"/>
      <c r="AN544" s="421"/>
      <c r="AO544" s="292"/>
      <c r="AP544" s="292"/>
      <c r="AQ544" s="292"/>
      <c r="AR544" s="292"/>
      <c r="AS544" s="292"/>
      <c r="AT544" s="292"/>
      <c r="AU544" s="292"/>
      <c r="AV544" s="292"/>
      <c r="AW544" s="292"/>
      <c r="AX544" s="292"/>
      <c r="AY544" s="292"/>
      <c r="AZ544" s="421"/>
      <c r="BA544" s="292"/>
      <c r="BB544" s="292"/>
      <c r="BC544" s="292"/>
      <c r="BD544" s="292"/>
      <c r="BE544" s="292"/>
      <c r="BF544" s="292"/>
      <c r="BG544" s="292"/>
      <c r="BH544" s="292"/>
      <c r="BI544" s="292"/>
      <c r="BJ544" s="292"/>
      <c r="BK544" s="24"/>
      <c r="BL544" s="53"/>
      <c r="BM544" s="26"/>
      <c r="BN544" s="23"/>
      <c r="BO544" s="23"/>
      <c r="BP544" s="23"/>
      <c r="BQ544" s="23"/>
    </row>
    <row r="545" spans="1:69" ht="12.75" customHeight="1" x14ac:dyDescent="0.25">
      <c r="A545" s="23"/>
      <c r="B545" s="126"/>
      <c r="C545" s="23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52"/>
      <c r="P545" s="22"/>
      <c r="Q545" s="22"/>
      <c r="R545" s="23"/>
      <c r="S545" s="23"/>
      <c r="T545" s="23"/>
      <c r="U545" s="23"/>
      <c r="V545" s="23"/>
      <c r="W545" s="23"/>
      <c r="X545" s="23"/>
      <c r="Y545" s="23"/>
      <c r="Z545" s="23"/>
      <c r="AA545" s="24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92"/>
      <c r="AN545" s="421"/>
      <c r="AO545" s="292"/>
      <c r="AP545" s="292"/>
      <c r="AQ545" s="292"/>
      <c r="AR545" s="292"/>
      <c r="AS545" s="292"/>
      <c r="AT545" s="292"/>
      <c r="AU545" s="292"/>
      <c r="AV545" s="292"/>
      <c r="AW545" s="292"/>
      <c r="AX545" s="292"/>
      <c r="AY545" s="292"/>
      <c r="AZ545" s="421"/>
      <c r="BA545" s="292"/>
      <c r="BB545" s="292"/>
      <c r="BC545" s="292"/>
      <c r="BD545" s="292"/>
      <c r="BE545" s="292"/>
      <c r="BF545" s="292"/>
      <c r="BG545" s="292"/>
      <c r="BH545" s="292"/>
      <c r="BI545" s="292"/>
      <c r="BJ545" s="292"/>
      <c r="BK545" s="24"/>
      <c r="BL545" s="53"/>
      <c r="BM545" s="26"/>
      <c r="BN545" s="23"/>
      <c r="BO545" s="23"/>
      <c r="BP545" s="23"/>
      <c r="BQ545" s="23"/>
    </row>
    <row r="546" spans="1:69" ht="12.75" customHeight="1" x14ac:dyDescent="0.25">
      <c r="A546" s="23"/>
      <c r="B546" s="126"/>
      <c r="C546" s="23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52"/>
      <c r="P546" s="22"/>
      <c r="Q546" s="22"/>
      <c r="R546" s="23"/>
      <c r="S546" s="23"/>
      <c r="T546" s="23"/>
      <c r="U546" s="23"/>
      <c r="V546" s="23"/>
      <c r="W546" s="23"/>
      <c r="X546" s="23"/>
      <c r="Y546" s="23"/>
      <c r="Z546" s="23"/>
      <c r="AA546" s="24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92"/>
      <c r="AN546" s="421"/>
      <c r="AO546" s="292"/>
      <c r="AP546" s="292"/>
      <c r="AQ546" s="292"/>
      <c r="AR546" s="292"/>
      <c r="AS546" s="292"/>
      <c r="AT546" s="292"/>
      <c r="AU546" s="292"/>
      <c r="AV546" s="292"/>
      <c r="AW546" s="292"/>
      <c r="AX546" s="292"/>
      <c r="AY546" s="292"/>
      <c r="AZ546" s="421"/>
      <c r="BA546" s="292"/>
      <c r="BB546" s="292"/>
      <c r="BC546" s="292"/>
      <c r="BD546" s="292"/>
      <c r="BE546" s="292"/>
      <c r="BF546" s="292"/>
      <c r="BG546" s="292"/>
      <c r="BH546" s="292"/>
      <c r="BI546" s="292"/>
      <c r="BJ546" s="292"/>
      <c r="BK546" s="24"/>
      <c r="BL546" s="53"/>
      <c r="BM546" s="26"/>
      <c r="BN546" s="23"/>
      <c r="BO546" s="23"/>
      <c r="BP546" s="23"/>
      <c r="BQ546" s="23"/>
    </row>
    <row r="547" spans="1:69" ht="12.75" customHeight="1" x14ac:dyDescent="0.25">
      <c r="A547" s="23"/>
      <c r="B547" s="126"/>
      <c r="C547" s="23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52"/>
      <c r="P547" s="22"/>
      <c r="Q547" s="22"/>
      <c r="R547" s="23"/>
      <c r="S547" s="23"/>
      <c r="T547" s="23"/>
      <c r="U547" s="23"/>
      <c r="V547" s="23"/>
      <c r="W547" s="23"/>
      <c r="X547" s="23"/>
      <c r="Y547" s="23"/>
      <c r="Z547" s="23"/>
      <c r="AA547" s="24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92"/>
      <c r="AN547" s="421"/>
      <c r="AO547" s="292"/>
      <c r="AP547" s="292"/>
      <c r="AQ547" s="292"/>
      <c r="AR547" s="292"/>
      <c r="AS547" s="292"/>
      <c r="AT547" s="292"/>
      <c r="AU547" s="292"/>
      <c r="AV547" s="292"/>
      <c r="AW547" s="292"/>
      <c r="AX547" s="292"/>
      <c r="AY547" s="292"/>
      <c r="AZ547" s="421"/>
      <c r="BA547" s="292"/>
      <c r="BB547" s="292"/>
      <c r="BC547" s="292"/>
      <c r="BD547" s="292"/>
      <c r="BE547" s="292"/>
      <c r="BF547" s="292"/>
      <c r="BG547" s="292"/>
      <c r="BH547" s="292"/>
      <c r="BI547" s="292"/>
      <c r="BJ547" s="292"/>
      <c r="BK547" s="24"/>
      <c r="BL547" s="53"/>
      <c r="BM547" s="26"/>
      <c r="BN547" s="23"/>
      <c r="BO547" s="23"/>
      <c r="BP547" s="23"/>
      <c r="BQ547" s="23"/>
    </row>
    <row r="548" spans="1:69" ht="12.75" customHeight="1" x14ac:dyDescent="0.25">
      <c r="A548" s="23"/>
      <c r="B548" s="126"/>
      <c r="C548" s="23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52"/>
      <c r="P548" s="22"/>
      <c r="Q548" s="22"/>
      <c r="R548" s="23"/>
      <c r="S548" s="23"/>
      <c r="T548" s="23"/>
      <c r="U548" s="23"/>
      <c r="V548" s="23"/>
      <c r="W548" s="23"/>
      <c r="X548" s="23"/>
      <c r="Y548" s="23"/>
      <c r="Z548" s="23"/>
      <c r="AA548" s="24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92"/>
      <c r="AN548" s="421"/>
      <c r="AO548" s="292"/>
      <c r="AP548" s="292"/>
      <c r="AQ548" s="292"/>
      <c r="AR548" s="292"/>
      <c r="AS548" s="292"/>
      <c r="AT548" s="292"/>
      <c r="AU548" s="292"/>
      <c r="AV548" s="292"/>
      <c r="AW548" s="292"/>
      <c r="AX548" s="292"/>
      <c r="AY548" s="292"/>
      <c r="AZ548" s="421"/>
      <c r="BA548" s="292"/>
      <c r="BB548" s="292"/>
      <c r="BC548" s="292"/>
      <c r="BD548" s="292"/>
      <c r="BE548" s="292"/>
      <c r="BF548" s="292"/>
      <c r="BG548" s="292"/>
      <c r="BH548" s="292"/>
      <c r="BI548" s="292"/>
      <c r="BJ548" s="292"/>
      <c r="BK548" s="24"/>
      <c r="BL548" s="53"/>
      <c r="BM548" s="26"/>
      <c r="BN548" s="23"/>
      <c r="BO548" s="23"/>
      <c r="BP548" s="23"/>
      <c r="BQ548" s="23"/>
    </row>
    <row r="549" spans="1:69" ht="12.75" customHeight="1" x14ac:dyDescent="0.25">
      <c r="A549" s="23"/>
      <c r="B549" s="126"/>
      <c r="C549" s="23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52"/>
      <c r="P549" s="22"/>
      <c r="Q549" s="22"/>
      <c r="R549" s="23"/>
      <c r="S549" s="23"/>
      <c r="T549" s="23"/>
      <c r="U549" s="23"/>
      <c r="V549" s="23"/>
      <c r="W549" s="23"/>
      <c r="X549" s="23"/>
      <c r="Y549" s="23"/>
      <c r="Z549" s="23"/>
      <c r="AA549" s="24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92"/>
      <c r="AN549" s="421"/>
      <c r="AO549" s="292"/>
      <c r="AP549" s="292"/>
      <c r="AQ549" s="292"/>
      <c r="AR549" s="292"/>
      <c r="AS549" s="292"/>
      <c r="AT549" s="292"/>
      <c r="AU549" s="292"/>
      <c r="AV549" s="292"/>
      <c r="AW549" s="292"/>
      <c r="AX549" s="292"/>
      <c r="AY549" s="292"/>
      <c r="AZ549" s="421"/>
      <c r="BA549" s="292"/>
      <c r="BB549" s="292"/>
      <c r="BC549" s="292"/>
      <c r="BD549" s="292"/>
      <c r="BE549" s="292"/>
      <c r="BF549" s="292"/>
      <c r="BG549" s="292"/>
      <c r="BH549" s="292"/>
      <c r="BI549" s="292"/>
      <c r="BJ549" s="292"/>
      <c r="BK549" s="24"/>
      <c r="BL549" s="53"/>
      <c r="BM549" s="26"/>
      <c r="BN549" s="23"/>
      <c r="BO549" s="23"/>
      <c r="BP549" s="23"/>
      <c r="BQ549" s="23"/>
    </row>
    <row r="550" spans="1:69" ht="12.75" customHeight="1" x14ac:dyDescent="0.25">
      <c r="A550" s="23"/>
      <c r="B550" s="126"/>
      <c r="C550" s="23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52"/>
      <c r="P550" s="22"/>
      <c r="Q550" s="22"/>
      <c r="R550" s="23"/>
      <c r="S550" s="23"/>
      <c r="T550" s="23"/>
      <c r="U550" s="23"/>
      <c r="V550" s="23"/>
      <c r="W550" s="23"/>
      <c r="X550" s="23"/>
      <c r="Y550" s="23"/>
      <c r="Z550" s="23"/>
      <c r="AA550" s="24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92"/>
      <c r="AN550" s="421"/>
      <c r="AO550" s="292"/>
      <c r="AP550" s="292"/>
      <c r="AQ550" s="292"/>
      <c r="AR550" s="292"/>
      <c r="AS550" s="292"/>
      <c r="AT550" s="292"/>
      <c r="AU550" s="292"/>
      <c r="AV550" s="292"/>
      <c r="AW550" s="292"/>
      <c r="AX550" s="292"/>
      <c r="AY550" s="292"/>
      <c r="AZ550" s="421"/>
      <c r="BA550" s="292"/>
      <c r="BB550" s="292"/>
      <c r="BC550" s="292"/>
      <c r="BD550" s="292"/>
      <c r="BE550" s="292"/>
      <c r="BF550" s="292"/>
      <c r="BG550" s="292"/>
      <c r="BH550" s="292"/>
      <c r="BI550" s="292"/>
      <c r="BJ550" s="292"/>
      <c r="BK550" s="24"/>
      <c r="BL550" s="53"/>
      <c r="BM550" s="26"/>
      <c r="BN550" s="23"/>
      <c r="BO550" s="23"/>
      <c r="BP550" s="23"/>
      <c r="BQ550" s="23"/>
    </row>
    <row r="551" spans="1:69" ht="12.75" customHeight="1" x14ac:dyDescent="0.25">
      <c r="A551" s="23"/>
      <c r="B551" s="126"/>
      <c r="C551" s="23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52"/>
      <c r="P551" s="22"/>
      <c r="Q551" s="22"/>
      <c r="R551" s="23"/>
      <c r="S551" s="23"/>
      <c r="T551" s="23"/>
      <c r="U551" s="23"/>
      <c r="V551" s="23"/>
      <c r="W551" s="23"/>
      <c r="X551" s="23"/>
      <c r="Y551" s="23"/>
      <c r="Z551" s="23"/>
      <c r="AA551" s="24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92"/>
      <c r="AN551" s="421"/>
      <c r="AO551" s="292"/>
      <c r="AP551" s="292"/>
      <c r="AQ551" s="292"/>
      <c r="AR551" s="292"/>
      <c r="AS551" s="292"/>
      <c r="AT551" s="292"/>
      <c r="AU551" s="292"/>
      <c r="AV551" s="292"/>
      <c r="AW551" s="292"/>
      <c r="AX551" s="292"/>
      <c r="AY551" s="292"/>
      <c r="AZ551" s="421"/>
      <c r="BA551" s="292"/>
      <c r="BB551" s="292"/>
      <c r="BC551" s="292"/>
      <c r="BD551" s="292"/>
      <c r="BE551" s="292"/>
      <c r="BF551" s="292"/>
      <c r="BG551" s="292"/>
      <c r="BH551" s="292"/>
      <c r="BI551" s="292"/>
      <c r="BJ551" s="292"/>
      <c r="BK551" s="24"/>
      <c r="BL551" s="53"/>
      <c r="BM551" s="26"/>
      <c r="BN551" s="23"/>
      <c r="BO551" s="23"/>
      <c r="BP551" s="23"/>
      <c r="BQ551" s="23"/>
    </row>
    <row r="552" spans="1:69" ht="12.75" customHeight="1" x14ac:dyDescent="0.25">
      <c r="A552" s="23"/>
      <c r="B552" s="126"/>
      <c r="C552" s="23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52"/>
      <c r="P552" s="22"/>
      <c r="Q552" s="22"/>
      <c r="R552" s="23"/>
      <c r="S552" s="23"/>
      <c r="T552" s="23"/>
      <c r="U552" s="23"/>
      <c r="V552" s="23"/>
      <c r="W552" s="23"/>
      <c r="X552" s="23"/>
      <c r="Y552" s="23"/>
      <c r="Z552" s="23"/>
      <c r="AA552" s="24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92"/>
      <c r="AN552" s="421"/>
      <c r="AO552" s="292"/>
      <c r="AP552" s="292"/>
      <c r="AQ552" s="292"/>
      <c r="AR552" s="292"/>
      <c r="AS552" s="292"/>
      <c r="AT552" s="292"/>
      <c r="AU552" s="292"/>
      <c r="AV552" s="292"/>
      <c r="AW552" s="292"/>
      <c r="AX552" s="292"/>
      <c r="AY552" s="292"/>
      <c r="AZ552" s="421"/>
      <c r="BA552" s="292"/>
      <c r="BB552" s="292"/>
      <c r="BC552" s="292"/>
      <c r="BD552" s="292"/>
      <c r="BE552" s="292"/>
      <c r="BF552" s="292"/>
      <c r="BG552" s="292"/>
      <c r="BH552" s="292"/>
      <c r="BI552" s="292"/>
      <c r="BJ552" s="292"/>
      <c r="BK552" s="24"/>
      <c r="BL552" s="53"/>
      <c r="BM552" s="26"/>
      <c r="BN552" s="23"/>
      <c r="BO552" s="23"/>
      <c r="BP552" s="23"/>
      <c r="BQ552" s="23"/>
    </row>
    <row r="553" spans="1:69" ht="12.75" customHeight="1" x14ac:dyDescent="0.25">
      <c r="A553" s="23"/>
      <c r="B553" s="126"/>
      <c r="C553" s="23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52"/>
      <c r="P553" s="22"/>
      <c r="Q553" s="22"/>
      <c r="R553" s="23"/>
      <c r="S553" s="23"/>
      <c r="T553" s="23"/>
      <c r="U553" s="23"/>
      <c r="V553" s="23"/>
      <c r="W553" s="23"/>
      <c r="X553" s="23"/>
      <c r="Y553" s="23"/>
      <c r="Z553" s="23"/>
      <c r="AA553" s="24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92"/>
      <c r="AN553" s="421"/>
      <c r="AO553" s="292"/>
      <c r="AP553" s="292"/>
      <c r="AQ553" s="292"/>
      <c r="AR553" s="292"/>
      <c r="AS553" s="292"/>
      <c r="AT553" s="292"/>
      <c r="AU553" s="292"/>
      <c r="AV553" s="292"/>
      <c r="AW553" s="292"/>
      <c r="AX553" s="292"/>
      <c r="AY553" s="292"/>
      <c r="AZ553" s="421"/>
      <c r="BA553" s="292"/>
      <c r="BB553" s="292"/>
      <c r="BC553" s="292"/>
      <c r="BD553" s="292"/>
      <c r="BE553" s="292"/>
      <c r="BF553" s="292"/>
      <c r="BG553" s="292"/>
      <c r="BH553" s="292"/>
      <c r="BI553" s="292"/>
      <c r="BJ553" s="292"/>
      <c r="BK553" s="24"/>
      <c r="BL553" s="53"/>
      <c r="BM553" s="26"/>
      <c r="BN553" s="23"/>
      <c r="BO553" s="23"/>
      <c r="BP553" s="23"/>
      <c r="BQ553" s="23"/>
    </row>
    <row r="554" spans="1:69" ht="12.75" customHeight="1" x14ac:dyDescent="0.25">
      <c r="A554" s="23"/>
      <c r="B554" s="126"/>
      <c r="C554" s="23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52"/>
      <c r="P554" s="22"/>
      <c r="Q554" s="22"/>
      <c r="R554" s="23"/>
      <c r="S554" s="23"/>
      <c r="T554" s="23"/>
      <c r="U554" s="23"/>
      <c r="V554" s="23"/>
      <c r="W554" s="23"/>
      <c r="X554" s="23"/>
      <c r="Y554" s="23"/>
      <c r="Z554" s="23"/>
      <c r="AA554" s="24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92"/>
      <c r="AN554" s="421"/>
      <c r="AO554" s="292"/>
      <c r="AP554" s="292"/>
      <c r="AQ554" s="292"/>
      <c r="AR554" s="292"/>
      <c r="AS554" s="292"/>
      <c r="AT554" s="292"/>
      <c r="AU554" s="292"/>
      <c r="AV554" s="292"/>
      <c r="AW554" s="292"/>
      <c r="AX554" s="292"/>
      <c r="AY554" s="292"/>
      <c r="AZ554" s="421"/>
      <c r="BA554" s="292"/>
      <c r="BB554" s="292"/>
      <c r="BC554" s="292"/>
      <c r="BD554" s="292"/>
      <c r="BE554" s="292"/>
      <c r="BF554" s="292"/>
      <c r="BG554" s="292"/>
      <c r="BH554" s="292"/>
      <c r="BI554" s="292"/>
      <c r="BJ554" s="292"/>
      <c r="BK554" s="24"/>
      <c r="BL554" s="53"/>
      <c r="BM554" s="26"/>
      <c r="BN554" s="23"/>
      <c r="BO554" s="23"/>
      <c r="BP554" s="23"/>
      <c r="BQ554" s="23"/>
    </row>
    <row r="555" spans="1:69" ht="12.75" customHeight="1" x14ac:dyDescent="0.25">
      <c r="A555" s="23"/>
      <c r="B555" s="126"/>
      <c r="C555" s="23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52"/>
      <c r="P555" s="22"/>
      <c r="Q555" s="22"/>
      <c r="R555" s="23"/>
      <c r="S555" s="23"/>
      <c r="T555" s="23"/>
      <c r="U555" s="23"/>
      <c r="V555" s="23"/>
      <c r="W555" s="23"/>
      <c r="X555" s="23"/>
      <c r="Y555" s="23"/>
      <c r="Z555" s="23"/>
      <c r="AA555" s="24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92"/>
      <c r="AN555" s="421"/>
      <c r="AO555" s="292"/>
      <c r="AP555" s="292"/>
      <c r="AQ555" s="292"/>
      <c r="AR555" s="292"/>
      <c r="AS555" s="292"/>
      <c r="AT555" s="292"/>
      <c r="AU555" s="292"/>
      <c r="AV555" s="292"/>
      <c r="AW555" s="292"/>
      <c r="AX555" s="292"/>
      <c r="AY555" s="292"/>
      <c r="AZ555" s="421"/>
      <c r="BA555" s="292"/>
      <c r="BB555" s="292"/>
      <c r="BC555" s="292"/>
      <c r="BD555" s="292"/>
      <c r="BE555" s="292"/>
      <c r="BF555" s="292"/>
      <c r="BG555" s="292"/>
      <c r="BH555" s="292"/>
      <c r="BI555" s="292"/>
      <c r="BJ555" s="292"/>
      <c r="BK555" s="24"/>
      <c r="BL555" s="53"/>
      <c r="BM555" s="26"/>
      <c r="BN555" s="23"/>
      <c r="BO555" s="23"/>
      <c r="BP555" s="23"/>
      <c r="BQ555" s="23"/>
    </row>
    <row r="556" spans="1:69" ht="12.75" customHeight="1" x14ac:dyDescent="0.25">
      <c r="A556" s="23"/>
      <c r="B556" s="126"/>
      <c r="C556" s="23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52"/>
      <c r="P556" s="22"/>
      <c r="Q556" s="22"/>
      <c r="R556" s="23"/>
      <c r="S556" s="23"/>
      <c r="T556" s="23"/>
      <c r="U556" s="23"/>
      <c r="V556" s="23"/>
      <c r="W556" s="23"/>
      <c r="X556" s="23"/>
      <c r="Y556" s="23"/>
      <c r="Z556" s="23"/>
      <c r="AA556" s="24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92"/>
      <c r="AN556" s="421"/>
      <c r="AO556" s="292"/>
      <c r="AP556" s="292"/>
      <c r="AQ556" s="292"/>
      <c r="AR556" s="292"/>
      <c r="AS556" s="292"/>
      <c r="AT556" s="292"/>
      <c r="AU556" s="292"/>
      <c r="AV556" s="292"/>
      <c r="AW556" s="292"/>
      <c r="AX556" s="292"/>
      <c r="AY556" s="292"/>
      <c r="AZ556" s="421"/>
      <c r="BA556" s="292"/>
      <c r="BB556" s="292"/>
      <c r="BC556" s="292"/>
      <c r="BD556" s="292"/>
      <c r="BE556" s="292"/>
      <c r="BF556" s="292"/>
      <c r="BG556" s="292"/>
      <c r="BH556" s="292"/>
      <c r="BI556" s="292"/>
      <c r="BJ556" s="292"/>
      <c r="BK556" s="24"/>
      <c r="BL556" s="53"/>
      <c r="BM556" s="26"/>
      <c r="BN556" s="23"/>
      <c r="BO556" s="23"/>
      <c r="BP556" s="23"/>
      <c r="BQ556" s="23"/>
    </row>
    <row r="557" spans="1:69" ht="12.75" customHeight="1" x14ac:dyDescent="0.25">
      <c r="A557" s="23"/>
      <c r="B557" s="126"/>
      <c r="C557" s="23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52"/>
      <c r="P557" s="22"/>
      <c r="Q557" s="22"/>
      <c r="R557" s="23"/>
      <c r="S557" s="23"/>
      <c r="T557" s="23"/>
      <c r="U557" s="23"/>
      <c r="V557" s="23"/>
      <c r="W557" s="23"/>
      <c r="X557" s="23"/>
      <c r="Y557" s="23"/>
      <c r="Z557" s="23"/>
      <c r="AA557" s="24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92"/>
      <c r="AN557" s="421"/>
      <c r="AO557" s="292"/>
      <c r="AP557" s="292"/>
      <c r="AQ557" s="292"/>
      <c r="AR557" s="292"/>
      <c r="AS557" s="292"/>
      <c r="AT557" s="292"/>
      <c r="AU557" s="292"/>
      <c r="AV557" s="292"/>
      <c r="AW557" s="292"/>
      <c r="AX557" s="292"/>
      <c r="AY557" s="292"/>
      <c r="AZ557" s="421"/>
      <c r="BA557" s="292"/>
      <c r="BB557" s="292"/>
      <c r="BC557" s="292"/>
      <c r="BD557" s="292"/>
      <c r="BE557" s="292"/>
      <c r="BF557" s="292"/>
      <c r="BG557" s="292"/>
      <c r="BH557" s="292"/>
      <c r="BI557" s="292"/>
      <c r="BJ557" s="292"/>
      <c r="BK557" s="24"/>
      <c r="BL557" s="53"/>
      <c r="BM557" s="26"/>
      <c r="BN557" s="23"/>
      <c r="BO557" s="23"/>
      <c r="BP557" s="23"/>
      <c r="BQ557" s="23"/>
    </row>
    <row r="558" spans="1:69" ht="12.75" customHeight="1" x14ac:dyDescent="0.25">
      <c r="A558" s="23"/>
      <c r="B558" s="126"/>
      <c r="C558" s="23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52"/>
      <c r="P558" s="22"/>
      <c r="Q558" s="22"/>
      <c r="R558" s="23"/>
      <c r="S558" s="23"/>
      <c r="T558" s="23"/>
      <c r="U558" s="23"/>
      <c r="V558" s="23"/>
      <c r="W558" s="23"/>
      <c r="X558" s="23"/>
      <c r="Y558" s="23"/>
      <c r="Z558" s="23"/>
      <c r="AA558" s="24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92"/>
      <c r="AN558" s="421"/>
      <c r="AO558" s="292"/>
      <c r="AP558" s="292"/>
      <c r="AQ558" s="292"/>
      <c r="AR558" s="292"/>
      <c r="AS558" s="292"/>
      <c r="AT558" s="292"/>
      <c r="AU558" s="292"/>
      <c r="AV558" s="292"/>
      <c r="AW558" s="292"/>
      <c r="AX558" s="292"/>
      <c r="AY558" s="292"/>
      <c r="AZ558" s="421"/>
      <c r="BA558" s="292"/>
      <c r="BB558" s="292"/>
      <c r="BC558" s="292"/>
      <c r="BD558" s="292"/>
      <c r="BE558" s="292"/>
      <c r="BF558" s="292"/>
      <c r="BG558" s="292"/>
      <c r="BH558" s="292"/>
      <c r="BI558" s="292"/>
      <c r="BJ558" s="292"/>
      <c r="BK558" s="24"/>
      <c r="BL558" s="53"/>
      <c r="BM558" s="26"/>
      <c r="BN558" s="23"/>
      <c r="BO558" s="23"/>
      <c r="BP558" s="23"/>
      <c r="BQ558" s="23"/>
    </row>
    <row r="559" spans="1:69" ht="12.75" customHeight="1" x14ac:dyDescent="0.25">
      <c r="A559" s="23"/>
      <c r="B559" s="126"/>
      <c r="C559" s="23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52"/>
      <c r="P559" s="22"/>
      <c r="Q559" s="22"/>
      <c r="R559" s="23"/>
      <c r="S559" s="23"/>
      <c r="T559" s="23"/>
      <c r="U559" s="23"/>
      <c r="V559" s="23"/>
      <c r="W559" s="23"/>
      <c r="X559" s="23"/>
      <c r="Y559" s="23"/>
      <c r="Z559" s="23"/>
      <c r="AA559" s="24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92"/>
      <c r="AN559" s="421"/>
      <c r="AO559" s="292"/>
      <c r="AP559" s="292"/>
      <c r="AQ559" s="292"/>
      <c r="AR559" s="292"/>
      <c r="AS559" s="292"/>
      <c r="AT559" s="292"/>
      <c r="AU559" s="292"/>
      <c r="AV559" s="292"/>
      <c r="AW559" s="292"/>
      <c r="AX559" s="292"/>
      <c r="AY559" s="292"/>
      <c r="AZ559" s="421"/>
      <c r="BA559" s="292"/>
      <c r="BB559" s="292"/>
      <c r="BC559" s="292"/>
      <c r="BD559" s="292"/>
      <c r="BE559" s="292"/>
      <c r="BF559" s="292"/>
      <c r="BG559" s="292"/>
      <c r="BH559" s="292"/>
      <c r="BI559" s="292"/>
      <c r="BJ559" s="292"/>
      <c r="BK559" s="24"/>
      <c r="BL559" s="53"/>
      <c r="BM559" s="26"/>
      <c r="BN559" s="23"/>
      <c r="BO559" s="23"/>
      <c r="BP559" s="23"/>
      <c r="BQ559" s="23"/>
    </row>
    <row r="560" spans="1:69" ht="12.75" customHeight="1" x14ac:dyDescent="0.25">
      <c r="A560" s="23"/>
      <c r="B560" s="126"/>
      <c r="C560" s="23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52"/>
      <c r="P560" s="22"/>
      <c r="Q560" s="22"/>
      <c r="R560" s="23"/>
      <c r="S560" s="23"/>
      <c r="T560" s="23"/>
      <c r="U560" s="23"/>
      <c r="V560" s="23"/>
      <c r="W560" s="23"/>
      <c r="X560" s="23"/>
      <c r="Y560" s="23"/>
      <c r="Z560" s="23"/>
      <c r="AA560" s="24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92"/>
      <c r="AN560" s="421"/>
      <c r="AO560" s="292"/>
      <c r="AP560" s="292"/>
      <c r="AQ560" s="292"/>
      <c r="AR560" s="292"/>
      <c r="AS560" s="292"/>
      <c r="AT560" s="292"/>
      <c r="AU560" s="292"/>
      <c r="AV560" s="292"/>
      <c r="AW560" s="292"/>
      <c r="AX560" s="292"/>
      <c r="AY560" s="292"/>
      <c r="AZ560" s="421"/>
      <c r="BA560" s="292"/>
      <c r="BB560" s="292"/>
      <c r="BC560" s="292"/>
      <c r="BD560" s="292"/>
      <c r="BE560" s="292"/>
      <c r="BF560" s="292"/>
      <c r="BG560" s="292"/>
      <c r="BH560" s="292"/>
      <c r="BI560" s="292"/>
      <c r="BJ560" s="292"/>
      <c r="BK560" s="24"/>
      <c r="BL560" s="53"/>
      <c r="BM560" s="26"/>
      <c r="BN560" s="23"/>
      <c r="BO560" s="23"/>
      <c r="BP560" s="23"/>
      <c r="BQ560" s="23"/>
    </row>
    <row r="561" spans="1:69" ht="12.75" customHeight="1" x14ac:dyDescent="0.25">
      <c r="A561" s="23"/>
      <c r="B561" s="126"/>
      <c r="C561" s="23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52"/>
      <c r="P561" s="22"/>
      <c r="Q561" s="22"/>
      <c r="R561" s="23"/>
      <c r="S561" s="23"/>
      <c r="T561" s="23"/>
      <c r="U561" s="23"/>
      <c r="V561" s="23"/>
      <c r="W561" s="23"/>
      <c r="X561" s="23"/>
      <c r="Y561" s="23"/>
      <c r="Z561" s="23"/>
      <c r="AA561" s="24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92"/>
      <c r="AN561" s="421"/>
      <c r="AO561" s="292"/>
      <c r="AP561" s="292"/>
      <c r="AQ561" s="292"/>
      <c r="AR561" s="292"/>
      <c r="AS561" s="292"/>
      <c r="AT561" s="292"/>
      <c r="AU561" s="292"/>
      <c r="AV561" s="292"/>
      <c r="AW561" s="292"/>
      <c r="AX561" s="292"/>
      <c r="AY561" s="292"/>
      <c r="AZ561" s="421"/>
      <c r="BA561" s="292"/>
      <c r="BB561" s="292"/>
      <c r="BC561" s="292"/>
      <c r="BD561" s="292"/>
      <c r="BE561" s="292"/>
      <c r="BF561" s="292"/>
      <c r="BG561" s="292"/>
      <c r="BH561" s="292"/>
      <c r="BI561" s="292"/>
      <c r="BJ561" s="292"/>
      <c r="BK561" s="24"/>
      <c r="BL561" s="53"/>
      <c r="BM561" s="26"/>
      <c r="BN561" s="23"/>
      <c r="BO561" s="23"/>
      <c r="BP561" s="23"/>
      <c r="BQ561" s="23"/>
    </row>
    <row r="562" spans="1:69" ht="12.75" customHeight="1" x14ac:dyDescent="0.25">
      <c r="A562" s="23"/>
      <c r="B562" s="126"/>
      <c r="C562" s="23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52"/>
      <c r="P562" s="22"/>
      <c r="Q562" s="22"/>
      <c r="R562" s="23"/>
      <c r="S562" s="23"/>
      <c r="T562" s="23"/>
      <c r="U562" s="23"/>
      <c r="V562" s="23"/>
      <c r="W562" s="23"/>
      <c r="X562" s="23"/>
      <c r="Y562" s="23"/>
      <c r="Z562" s="23"/>
      <c r="AA562" s="24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92"/>
      <c r="AN562" s="421"/>
      <c r="AO562" s="292"/>
      <c r="AP562" s="292"/>
      <c r="AQ562" s="292"/>
      <c r="AR562" s="292"/>
      <c r="AS562" s="292"/>
      <c r="AT562" s="292"/>
      <c r="AU562" s="292"/>
      <c r="AV562" s="292"/>
      <c r="AW562" s="292"/>
      <c r="AX562" s="292"/>
      <c r="AY562" s="292"/>
      <c r="AZ562" s="421"/>
      <c r="BA562" s="292"/>
      <c r="BB562" s="292"/>
      <c r="BC562" s="292"/>
      <c r="BD562" s="292"/>
      <c r="BE562" s="292"/>
      <c r="BF562" s="292"/>
      <c r="BG562" s="292"/>
      <c r="BH562" s="292"/>
      <c r="BI562" s="292"/>
      <c r="BJ562" s="292"/>
      <c r="BK562" s="24"/>
      <c r="BL562" s="53"/>
      <c r="BM562" s="26"/>
      <c r="BN562" s="23"/>
      <c r="BO562" s="23"/>
      <c r="BP562" s="23"/>
      <c r="BQ562" s="23"/>
    </row>
    <row r="563" spans="1:69" ht="12.75" customHeight="1" x14ac:dyDescent="0.25">
      <c r="A563" s="23"/>
      <c r="B563" s="126"/>
      <c r="C563" s="23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52"/>
      <c r="P563" s="22"/>
      <c r="Q563" s="22"/>
      <c r="R563" s="23"/>
      <c r="S563" s="23"/>
      <c r="T563" s="23"/>
      <c r="U563" s="23"/>
      <c r="V563" s="23"/>
      <c r="W563" s="23"/>
      <c r="X563" s="23"/>
      <c r="Y563" s="23"/>
      <c r="Z563" s="23"/>
      <c r="AA563" s="24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92"/>
      <c r="AN563" s="421"/>
      <c r="AO563" s="292"/>
      <c r="AP563" s="292"/>
      <c r="AQ563" s="292"/>
      <c r="AR563" s="292"/>
      <c r="AS563" s="292"/>
      <c r="AT563" s="292"/>
      <c r="AU563" s="292"/>
      <c r="AV563" s="292"/>
      <c r="AW563" s="292"/>
      <c r="AX563" s="292"/>
      <c r="AY563" s="292"/>
      <c r="AZ563" s="421"/>
      <c r="BA563" s="292"/>
      <c r="BB563" s="292"/>
      <c r="BC563" s="292"/>
      <c r="BD563" s="292"/>
      <c r="BE563" s="292"/>
      <c r="BF563" s="292"/>
      <c r="BG563" s="292"/>
      <c r="BH563" s="292"/>
      <c r="BI563" s="292"/>
      <c r="BJ563" s="292"/>
      <c r="BK563" s="24"/>
      <c r="BL563" s="53"/>
      <c r="BM563" s="26"/>
      <c r="BN563" s="23"/>
      <c r="BO563" s="23"/>
      <c r="BP563" s="23"/>
      <c r="BQ563" s="23"/>
    </row>
    <row r="564" spans="1:69" ht="12.75" customHeight="1" x14ac:dyDescent="0.25">
      <c r="A564" s="23"/>
      <c r="B564" s="126"/>
      <c r="C564" s="23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52"/>
      <c r="P564" s="22"/>
      <c r="Q564" s="22"/>
      <c r="R564" s="23"/>
      <c r="S564" s="23"/>
      <c r="T564" s="23"/>
      <c r="U564" s="23"/>
      <c r="V564" s="23"/>
      <c r="W564" s="23"/>
      <c r="X564" s="23"/>
      <c r="Y564" s="23"/>
      <c r="Z564" s="23"/>
      <c r="AA564" s="24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92"/>
      <c r="AN564" s="421"/>
      <c r="AO564" s="292"/>
      <c r="AP564" s="292"/>
      <c r="AQ564" s="292"/>
      <c r="AR564" s="292"/>
      <c r="AS564" s="292"/>
      <c r="AT564" s="292"/>
      <c r="AU564" s="292"/>
      <c r="AV564" s="292"/>
      <c r="AW564" s="292"/>
      <c r="AX564" s="292"/>
      <c r="AY564" s="292"/>
      <c r="AZ564" s="421"/>
      <c r="BA564" s="292"/>
      <c r="BB564" s="292"/>
      <c r="BC564" s="292"/>
      <c r="BD564" s="292"/>
      <c r="BE564" s="292"/>
      <c r="BF564" s="292"/>
      <c r="BG564" s="292"/>
      <c r="BH564" s="292"/>
      <c r="BI564" s="292"/>
      <c r="BJ564" s="292"/>
      <c r="BK564" s="24"/>
      <c r="BL564" s="53"/>
      <c r="BM564" s="26"/>
      <c r="BN564" s="23"/>
      <c r="BO564" s="23"/>
      <c r="BP564" s="23"/>
      <c r="BQ564" s="23"/>
    </row>
    <row r="565" spans="1:69" ht="12.75" customHeight="1" x14ac:dyDescent="0.25">
      <c r="A565" s="23"/>
      <c r="B565" s="126"/>
      <c r="C565" s="23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52"/>
      <c r="P565" s="22"/>
      <c r="Q565" s="22"/>
      <c r="R565" s="23"/>
      <c r="S565" s="23"/>
      <c r="T565" s="23"/>
      <c r="U565" s="23"/>
      <c r="V565" s="23"/>
      <c r="W565" s="23"/>
      <c r="X565" s="23"/>
      <c r="Y565" s="23"/>
      <c r="Z565" s="23"/>
      <c r="AA565" s="24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92"/>
      <c r="AN565" s="421"/>
      <c r="AO565" s="292"/>
      <c r="AP565" s="292"/>
      <c r="AQ565" s="292"/>
      <c r="AR565" s="292"/>
      <c r="AS565" s="292"/>
      <c r="AT565" s="292"/>
      <c r="AU565" s="292"/>
      <c r="AV565" s="292"/>
      <c r="AW565" s="292"/>
      <c r="AX565" s="292"/>
      <c r="AY565" s="292"/>
      <c r="AZ565" s="421"/>
      <c r="BA565" s="292"/>
      <c r="BB565" s="292"/>
      <c r="BC565" s="292"/>
      <c r="BD565" s="292"/>
      <c r="BE565" s="292"/>
      <c r="BF565" s="292"/>
      <c r="BG565" s="292"/>
      <c r="BH565" s="292"/>
      <c r="BI565" s="292"/>
      <c r="BJ565" s="292"/>
      <c r="BK565" s="24"/>
      <c r="BL565" s="53"/>
      <c r="BM565" s="26"/>
      <c r="BN565" s="23"/>
      <c r="BO565" s="23"/>
      <c r="BP565" s="23"/>
      <c r="BQ565" s="23"/>
    </row>
    <row r="566" spans="1:69" ht="12.75" customHeight="1" x14ac:dyDescent="0.25">
      <c r="A566" s="23"/>
      <c r="B566" s="126"/>
      <c r="C566" s="23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52"/>
      <c r="P566" s="22"/>
      <c r="Q566" s="22"/>
      <c r="R566" s="23"/>
      <c r="S566" s="23"/>
      <c r="T566" s="23"/>
      <c r="U566" s="23"/>
      <c r="V566" s="23"/>
      <c r="W566" s="23"/>
      <c r="X566" s="23"/>
      <c r="Y566" s="23"/>
      <c r="Z566" s="23"/>
      <c r="AA566" s="24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92"/>
      <c r="AN566" s="421"/>
      <c r="AO566" s="292"/>
      <c r="AP566" s="292"/>
      <c r="AQ566" s="292"/>
      <c r="AR566" s="292"/>
      <c r="AS566" s="292"/>
      <c r="AT566" s="292"/>
      <c r="AU566" s="292"/>
      <c r="AV566" s="292"/>
      <c r="AW566" s="292"/>
      <c r="AX566" s="292"/>
      <c r="AY566" s="292"/>
      <c r="AZ566" s="421"/>
      <c r="BA566" s="292"/>
      <c r="BB566" s="292"/>
      <c r="BC566" s="292"/>
      <c r="BD566" s="292"/>
      <c r="BE566" s="292"/>
      <c r="BF566" s="292"/>
      <c r="BG566" s="292"/>
      <c r="BH566" s="292"/>
      <c r="BI566" s="292"/>
      <c r="BJ566" s="292"/>
      <c r="BK566" s="24"/>
      <c r="BL566" s="53"/>
      <c r="BM566" s="26"/>
      <c r="BN566" s="23"/>
      <c r="BO566" s="23"/>
      <c r="BP566" s="23"/>
      <c r="BQ566" s="23"/>
    </row>
    <row r="567" spans="1:69" ht="12.75" customHeight="1" x14ac:dyDescent="0.25">
      <c r="A567" s="23"/>
      <c r="B567" s="126"/>
      <c r="C567" s="23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52"/>
      <c r="P567" s="22"/>
      <c r="Q567" s="22"/>
      <c r="R567" s="23"/>
      <c r="S567" s="23"/>
      <c r="T567" s="23"/>
      <c r="U567" s="23"/>
      <c r="V567" s="23"/>
      <c r="W567" s="23"/>
      <c r="X567" s="23"/>
      <c r="Y567" s="23"/>
      <c r="Z567" s="23"/>
      <c r="AA567" s="24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92"/>
      <c r="AN567" s="421"/>
      <c r="AO567" s="292"/>
      <c r="AP567" s="292"/>
      <c r="AQ567" s="292"/>
      <c r="AR567" s="292"/>
      <c r="AS567" s="292"/>
      <c r="AT567" s="292"/>
      <c r="AU567" s="292"/>
      <c r="AV567" s="292"/>
      <c r="AW567" s="292"/>
      <c r="AX567" s="292"/>
      <c r="AY567" s="292"/>
      <c r="AZ567" s="421"/>
      <c r="BA567" s="292"/>
      <c r="BB567" s="292"/>
      <c r="BC567" s="292"/>
      <c r="BD567" s="292"/>
      <c r="BE567" s="292"/>
      <c r="BF567" s="292"/>
      <c r="BG567" s="292"/>
      <c r="BH567" s="292"/>
      <c r="BI567" s="292"/>
      <c r="BJ567" s="292"/>
      <c r="BK567" s="24"/>
      <c r="BL567" s="53"/>
      <c r="BM567" s="26"/>
      <c r="BN567" s="23"/>
      <c r="BO567" s="23"/>
      <c r="BP567" s="23"/>
      <c r="BQ567" s="23"/>
    </row>
    <row r="568" spans="1:69" ht="12.75" customHeight="1" x14ac:dyDescent="0.25">
      <c r="A568" s="23"/>
      <c r="B568" s="126"/>
      <c r="C568" s="23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52"/>
      <c r="P568" s="22"/>
      <c r="Q568" s="22"/>
      <c r="R568" s="23"/>
      <c r="S568" s="23"/>
      <c r="T568" s="23"/>
      <c r="U568" s="23"/>
      <c r="V568" s="23"/>
      <c r="W568" s="23"/>
      <c r="X568" s="23"/>
      <c r="Y568" s="23"/>
      <c r="Z568" s="23"/>
      <c r="AA568" s="24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92"/>
      <c r="AN568" s="421"/>
      <c r="AO568" s="292"/>
      <c r="AP568" s="292"/>
      <c r="AQ568" s="292"/>
      <c r="AR568" s="292"/>
      <c r="AS568" s="292"/>
      <c r="AT568" s="292"/>
      <c r="AU568" s="292"/>
      <c r="AV568" s="292"/>
      <c r="AW568" s="292"/>
      <c r="AX568" s="292"/>
      <c r="AY568" s="292"/>
      <c r="AZ568" s="421"/>
      <c r="BA568" s="292"/>
      <c r="BB568" s="292"/>
      <c r="BC568" s="292"/>
      <c r="BD568" s="292"/>
      <c r="BE568" s="292"/>
      <c r="BF568" s="292"/>
      <c r="BG568" s="292"/>
      <c r="BH568" s="292"/>
      <c r="BI568" s="292"/>
      <c r="BJ568" s="292"/>
      <c r="BK568" s="24"/>
      <c r="BL568" s="53"/>
      <c r="BM568" s="26"/>
      <c r="BN568" s="23"/>
      <c r="BO568" s="23"/>
      <c r="BP568" s="23"/>
      <c r="BQ568" s="23"/>
    </row>
    <row r="569" spans="1:69" ht="12.75" customHeight="1" x14ac:dyDescent="0.25">
      <c r="A569" s="23"/>
      <c r="B569" s="126"/>
      <c r="C569" s="23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52"/>
      <c r="P569" s="22"/>
      <c r="Q569" s="22"/>
      <c r="R569" s="23"/>
      <c r="S569" s="23"/>
      <c r="T569" s="23"/>
      <c r="U569" s="23"/>
      <c r="V569" s="23"/>
      <c r="W569" s="23"/>
      <c r="X569" s="23"/>
      <c r="Y569" s="23"/>
      <c r="Z569" s="23"/>
      <c r="AA569" s="24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92"/>
      <c r="AN569" s="421"/>
      <c r="AO569" s="292"/>
      <c r="AP569" s="292"/>
      <c r="AQ569" s="292"/>
      <c r="AR569" s="292"/>
      <c r="AS569" s="292"/>
      <c r="AT569" s="292"/>
      <c r="AU569" s="292"/>
      <c r="AV569" s="292"/>
      <c r="AW569" s="292"/>
      <c r="AX569" s="292"/>
      <c r="AY569" s="292"/>
      <c r="AZ569" s="421"/>
      <c r="BA569" s="292"/>
      <c r="BB569" s="292"/>
      <c r="BC569" s="292"/>
      <c r="BD569" s="292"/>
      <c r="BE569" s="292"/>
      <c r="BF569" s="292"/>
      <c r="BG569" s="292"/>
      <c r="BH569" s="292"/>
      <c r="BI569" s="292"/>
      <c r="BJ569" s="292"/>
      <c r="BK569" s="24"/>
      <c r="BL569" s="53"/>
      <c r="BM569" s="26"/>
      <c r="BN569" s="23"/>
      <c r="BO569" s="23"/>
      <c r="BP569" s="23"/>
      <c r="BQ569" s="23"/>
    </row>
    <row r="570" spans="1:69" ht="12.75" customHeight="1" x14ac:dyDescent="0.25">
      <c r="A570" s="23"/>
      <c r="B570" s="126"/>
      <c r="C570" s="23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52"/>
      <c r="P570" s="22"/>
      <c r="Q570" s="22"/>
      <c r="R570" s="23"/>
      <c r="S570" s="23"/>
      <c r="T570" s="23"/>
      <c r="U570" s="23"/>
      <c r="V570" s="23"/>
      <c r="W570" s="23"/>
      <c r="X570" s="23"/>
      <c r="Y570" s="23"/>
      <c r="Z570" s="23"/>
      <c r="AA570" s="24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92"/>
      <c r="AN570" s="421"/>
      <c r="AO570" s="292"/>
      <c r="AP570" s="292"/>
      <c r="AQ570" s="292"/>
      <c r="AR570" s="292"/>
      <c r="AS570" s="292"/>
      <c r="AT570" s="292"/>
      <c r="AU570" s="292"/>
      <c r="AV570" s="292"/>
      <c r="AW570" s="292"/>
      <c r="AX570" s="292"/>
      <c r="AY570" s="292"/>
      <c r="AZ570" s="421"/>
      <c r="BA570" s="292"/>
      <c r="BB570" s="292"/>
      <c r="BC570" s="292"/>
      <c r="BD570" s="292"/>
      <c r="BE570" s="292"/>
      <c r="BF570" s="292"/>
      <c r="BG570" s="292"/>
      <c r="BH570" s="292"/>
      <c r="BI570" s="292"/>
      <c r="BJ570" s="292"/>
      <c r="BK570" s="24"/>
      <c r="BL570" s="53"/>
      <c r="BM570" s="26"/>
      <c r="BN570" s="23"/>
      <c r="BO570" s="23"/>
      <c r="BP570" s="23"/>
      <c r="BQ570" s="23"/>
    </row>
    <row r="571" spans="1:69" ht="12.75" customHeight="1" x14ac:dyDescent="0.25">
      <c r="A571" s="23"/>
      <c r="B571" s="126"/>
      <c r="C571" s="23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52"/>
      <c r="P571" s="22"/>
      <c r="Q571" s="22"/>
      <c r="R571" s="23"/>
      <c r="S571" s="23"/>
      <c r="T571" s="23"/>
      <c r="U571" s="23"/>
      <c r="V571" s="23"/>
      <c r="W571" s="23"/>
      <c r="X571" s="23"/>
      <c r="Y571" s="23"/>
      <c r="Z571" s="23"/>
      <c r="AA571" s="24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92"/>
      <c r="AN571" s="421"/>
      <c r="AO571" s="292"/>
      <c r="AP571" s="292"/>
      <c r="AQ571" s="292"/>
      <c r="AR571" s="292"/>
      <c r="AS571" s="292"/>
      <c r="AT571" s="292"/>
      <c r="AU571" s="292"/>
      <c r="AV571" s="292"/>
      <c r="AW571" s="292"/>
      <c r="AX571" s="292"/>
      <c r="AY571" s="292"/>
      <c r="AZ571" s="421"/>
      <c r="BA571" s="292"/>
      <c r="BB571" s="292"/>
      <c r="BC571" s="292"/>
      <c r="BD571" s="292"/>
      <c r="BE571" s="292"/>
      <c r="BF571" s="292"/>
      <c r="BG571" s="292"/>
      <c r="BH571" s="292"/>
      <c r="BI571" s="292"/>
      <c r="BJ571" s="292"/>
      <c r="BK571" s="24"/>
      <c r="BL571" s="53"/>
      <c r="BM571" s="26"/>
      <c r="BN571" s="23"/>
      <c r="BO571" s="23"/>
      <c r="BP571" s="23"/>
      <c r="BQ571" s="23"/>
    </row>
    <row r="572" spans="1:69" ht="12.75" customHeight="1" x14ac:dyDescent="0.25">
      <c r="A572" s="23"/>
      <c r="B572" s="126"/>
      <c r="C572" s="23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52"/>
      <c r="P572" s="22"/>
      <c r="Q572" s="22"/>
      <c r="R572" s="23"/>
      <c r="S572" s="23"/>
      <c r="T572" s="23"/>
      <c r="U572" s="23"/>
      <c r="V572" s="23"/>
      <c r="W572" s="23"/>
      <c r="X572" s="23"/>
      <c r="Y572" s="23"/>
      <c r="Z572" s="23"/>
      <c r="AA572" s="24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92"/>
      <c r="AN572" s="421"/>
      <c r="AO572" s="292"/>
      <c r="AP572" s="292"/>
      <c r="AQ572" s="292"/>
      <c r="AR572" s="292"/>
      <c r="AS572" s="292"/>
      <c r="AT572" s="292"/>
      <c r="AU572" s="292"/>
      <c r="AV572" s="292"/>
      <c r="AW572" s="292"/>
      <c r="AX572" s="292"/>
      <c r="AY572" s="292"/>
      <c r="AZ572" s="421"/>
      <c r="BA572" s="292"/>
      <c r="BB572" s="292"/>
      <c r="BC572" s="292"/>
      <c r="BD572" s="292"/>
      <c r="BE572" s="292"/>
      <c r="BF572" s="292"/>
      <c r="BG572" s="292"/>
      <c r="BH572" s="292"/>
      <c r="BI572" s="292"/>
      <c r="BJ572" s="292"/>
      <c r="BK572" s="24"/>
      <c r="BL572" s="53"/>
      <c r="BM572" s="26"/>
      <c r="BN572" s="23"/>
      <c r="BO572" s="23"/>
      <c r="BP572" s="23"/>
      <c r="BQ572" s="23"/>
    </row>
    <row r="573" spans="1:69" ht="12.75" customHeight="1" x14ac:dyDescent="0.25">
      <c r="A573" s="23"/>
      <c r="B573" s="126"/>
      <c r="C573" s="23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52"/>
      <c r="P573" s="22"/>
      <c r="Q573" s="22"/>
      <c r="R573" s="23"/>
      <c r="S573" s="23"/>
      <c r="T573" s="23"/>
      <c r="U573" s="23"/>
      <c r="V573" s="23"/>
      <c r="W573" s="23"/>
      <c r="X573" s="23"/>
      <c r="Y573" s="23"/>
      <c r="Z573" s="23"/>
      <c r="AA573" s="24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92"/>
      <c r="AN573" s="421"/>
      <c r="AO573" s="292"/>
      <c r="AP573" s="292"/>
      <c r="AQ573" s="292"/>
      <c r="AR573" s="292"/>
      <c r="AS573" s="292"/>
      <c r="AT573" s="292"/>
      <c r="AU573" s="292"/>
      <c r="AV573" s="292"/>
      <c r="AW573" s="292"/>
      <c r="AX573" s="292"/>
      <c r="AY573" s="292"/>
      <c r="AZ573" s="421"/>
      <c r="BA573" s="292"/>
      <c r="BB573" s="292"/>
      <c r="BC573" s="292"/>
      <c r="BD573" s="292"/>
      <c r="BE573" s="292"/>
      <c r="BF573" s="292"/>
      <c r="BG573" s="292"/>
      <c r="BH573" s="292"/>
      <c r="BI573" s="292"/>
      <c r="BJ573" s="292"/>
      <c r="BK573" s="24"/>
      <c r="BL573" s="53"/>
      <c r="BM573" s="26"/>
      <c r="BN573" s="23"/>
      <c r="BO573" s="23"/>
      <c r="BP573" s="23"/>
      <c r="BQ573" s="23"/>
    </row>
    <row r="574" spans="1:69" ht="12.75" customHeight="1" x14ac:dyDescent="0.25">
      <c r="A574" s="23"/>
      <c r="B574" s="126"/>
      <c r="C574" s="23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52"/>
      <c r="P574" s="22"/>
      <c r="Q574" s="22"/>
      <c r="R574" s="23"/>
      <c r="S574" s="23"/>
      <c r="T574" s="23"/>
      <c r="U574" s="23"/>
      <c r="V574" s="23"/>
      <c r="W574" s="23"/>
      <c r="X574" s="23"/>
      <c r="Y574" s="23"/>
      <c r="Z574" s="23"/>
      <c r="AA574" s="24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92"/>
      <c r="AN574" s="421"/>
      <c r="AO574" s="292"/>
      <c r="AP574" s="292"/>
      <c r="AQ574" s="292"/>
      <c r="AR574" s="292"/>
      <c r="AS574" s="292"/>
      <c r="AT574" s="292"/>
      <c r="AU574" s="292"/>
      <c r="AV574" s="292"/>
      <c r="AW574" s="292"/>
      <c r="AX574" s="292"/>
      <c r="AY574" s="292"/>
      <c r="AZ574" s="421"/>
      <c r="BA574" s="292"/>
      <c r="BB574" s="292"/>
      <c r="BC574" s="292"/>
      <c r="BD574" s="292"/>
      <c r="BE574" s="292"/>
      <c r="BF574" s="292"/>
      <c r="BG574" s="292"/>
      <c r="BH574" s="292"/>
      <c r="BI574" s="292"/>
      <c r="BJ574" s="292"/>
      <c r="BK574" s="24"/>
      <c r="BL574" s="53"/>
      <c r="BM574" s="26"/>
      <c r="BN574" s="23"/>
      <c r="BO574" s="23"/>
      <c r="BP574" s="23"/>
      <c r="BQ574" s="23"/>
    </row>
    <row r="575" spans="1:69" ht="12.75" customHeight="1" x14ac:dyDescent="0.25">
      <c r="A575" s="23"/>
      <c r="B575" s="126"/>
      <c r="C575" s="23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52"/>
      <c r="P575" s="22"/>
      <c r="Q575" s="22"/>
      <c r="R575" s="23"/>
      <c r="S575" s="23"/>
      <c r="T575" s="23"/>
      <c r="U575" s="23"/>
      <c r="V575" s="23"/>
      <c r="W575" s="23"/>
      <c r="X575" s="23"/>
      <c r="Y575" s="23"/>
      <c r="Z575" s="23"/>
      <c r="AA575" s="24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92"/>
      <c r="AN575" s="421"/>
      <c r="AO575" s="292"/>
      <c r="AP575" s="292"/>
      <c r="AQ575" s="292"/>
      <c r="AR575" s="292"/>
      <c r="AS575" s="292"/>
      <c r="AT575" s="292"/>
      <c r="AU575" s="292"/>
      <c r="AV575" s="292"/>
      <c r="AW575" s="292"/>
      <c r="AX575" s="292"/>
      <c r="AY575" s="292"/>
      <c r="AZ575" s="421"/>
      <c r="BA575" s="292"/>
      <c r="BB575" s="292"/>
      <c r="BC575" s="292"/>
      <c r="BD575" s="292"/>
      <c r="BE575" s="292"/>
      <c r="BF575" s="292"/>
      <c r="BG575" s="292"/>
      <c r="BH575" s="292"/>
      <c r="BI575" s="292"/>
      <c r="BJ575" s="292"/>
      <c r="BK575" s="24"/>
      <c r="BL575" s="53"/>
      <c r="BM575" s="26"/>
      <c r="BN575" s="23"/>
      <c r="BO575" s="23"/>
      <c r="BP575" s="23"/>
      <c r="BQ575" s="23"/>
    </row>
    <row r="576" spans="1:69" ht="12.75" customHeight="1" x14ac:dyDescent="0.25">
      <c r="A576" s="23"/>
      <c r="B576" s="126"/>
      <c r="C576" s="23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52"/>
      <c r="P576" s="22"/>
      <c r="Q576" s="22"/>
      <c r="R576" s="23"/>
      <c r="S576" s="23"/>
      <c r="T576" s="23"/>
      <c r="U576" s="23"/>
      <c r="V576" s="23"/>
      <c r="W576" s="23"/>
      <c r="X576" s="23"/>
      <c r="Y576" s="23"/>
      <c r="Z576" s="23"/>
      <c r="AA576" s="24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92"/>
      <c r="AN576" s="421"/>
      <c r="AO576" s="292"/>
      <c r="AP576" s="292"/>
      <c r="AQ576" s="292"/>
      <c r="AR576" s="292"/>
      <c r="AS576" s="292"/>
      <c r="AT576" s="292"/>
      <c r="AU576" s="292"/>
      <c r="AV576" s="292"/>
      <c r="AW576" s="292"/>
      <c r="AX576" s="292"/>
      <c r="AY576" s="292"/>
      <c r="AZ576" s="421"/>
      <c r="BA576" s="292"/>
      <c r="BB576" s="292"/>
      <c r="BC576" s="292"/>
      <c r="BD576" s="292"/>
      <c r="BE576" s="292"/>
      <c r="BF576" s="292"/>
      <c r="BG576" s="292"/>
      <c r="BH576" s="292"/>
      <c r="BI576" s="292"/>
      <c r="BJ576" s="292"/>
      <c r="BK576" s="24"/>
      <c r="BL576" s="53"/>
      <c r="BM576" s="26"/>
      <c r="BN576" s="23"/>
      <c r="BO576" s="23"/>
      <c r="BP576" s="23"/>
      <c r="BQ576" s="23"/>
    </row>
    <row r="577" spans="1:69" ht="12.75" customHeight="1" x14ac:dyDescent="0.25">
      <c r="A577" s="23"/>
      <c r="B577" s="126"/>
      <c r="C577" s="23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52"/>
      <c r="P577" s="22"/>
      <c r="Q577" s="22"/>
      <c r="R577" s="23"/>
      <c r="S577" s="23"/>
      <c r="T577" s="23"/>
      <c r="U577" s="23"/>
      <c r="V577" s="23"/>
      <c r="W577" s="23"/>
      <c r="X577" s="23"/>
      <c r="Y577" s="23"/>
      <c r="Z577" s="23"/>
      <c r="AA577" s="24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92"/>
      <c r="AN577" s="421"/>
      <c r="AO577" s="292"/>
      <c r="AP577" s="292"/>
      <c r="AQ577" s="292"/>
      <c r="AR577" s="292"/>
      <c r="AS577" s="292"/>
      <c r="AT577" s="292"/>
      <c r="AU577" s="292"/>
      <c r="AV577" s="292"/>
      <c r="AW577" s="292"/>
      <c r="AX577" s="292"/>
      <c r="AY577" s="292"/>
      <c r="AZ577" s="421"/>
      <c r="BA577" s="292"/>
      <c r="BB577" s="292"/>
      <c r="BC577" s="292"/>
      <c r="BD577" s="292"/>
      <c r="BE577" s="292"/>
      <c r="BF577" s="292"/>
      <c r="BG577" s="292"/>
      <c r="BH577" s="292"/>
      <c r="BI577" s="292"/>
      <c r="BJ577" s="292"/>
      <c r="BK577" s="24"/>
      <c r="BL577" s="53"/>
      <c r="BM577" s="26"/>
      <c r="BN577" s="23"/>
      <c r="BO577" s="23"/>
      <c r="BP577" s="23"/>
      <c r="BQ577" s="23"/>
    </row>
    <row r="578" spans="1:69" ht="12.75" customHeight="1" x14ac:dyDescent="0.25">
      <c r="A578" s="23"/>
      <c r="B578" s="126"/>
      <c r="C578" s="23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52"/>
      <c r="P578" s="22"/>
      <c r="Q578" s="22"/>
      <c r="R578" s="23"/>
      <c r="S578" s="23"/>
      <c r="T578" s="23"/>
      <c r="U578" s="23"/>
      <c r="V578" s="23"/>
      <c r="W578" s="23"/>
      <c r="X578" s="23"/>
      <c r="Y578" s="23"/>
      <c r="Z578" s="23"/>
      <c r="AA578" s="24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92"/>
      <c r="AN578" s="421"/>
      <c r="AO578" s="292"/>
      <c r="AP578" s="292"/>
      <c r="AQ578" s="292"/>
      <c r="AR578" s="292"/>
      <c r="AS578" s="292"/>
      <c r="AT578" s="292"/>
      <c r="AU578" s="292"/>
      <c r="AV578" s="292"/>
      <c r="AW578" s="292"/>
      <c r="AX578" s="292"/>
      <c r="AY578" s="292"/>
      <c r="AZ578" s="421"/>
      <c r="BA578" s="292"/>
      <c r="BB578" s="292"/>
      <c r="BC578" s="292"/>
      <c r="BD578" s="292"/>
      <c r="BE578" s="292"/>
      <c r="BF578" s="292"/>
      <c r="BG578" s="292"/>
      <c r="BH578" s="292"/>
      <c r="BI578" s="292"/>
      <c r="BJ578" s="292"/>
      <c r="BK578" s="24"/>
      <c r="BL578" s="53"/>
      <c r="BM578" s="26"/>
      <c r="BN578" s="23"/>
      <c r="BO578" s="23"/>
      <c r="BP578" s="23"/>
      <c r="BQ578" s="23"/>
    </row>
    <row r="579" spans="1:69" ht="12.75" customHeight="1" x14ac:dyDescent="0.25">
      <c r="A579" s="23"/>
      <c r="B579" s="126"/>
      <c r="C579" s="23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52"/>
      <c r="P579" s="22"/>
      <c r="Q579" s="22"/>
      <c r="R579" s="23"/>
      <c r="S579" s="23"/>
      <c r="T579" s="23"/>
      <c r="U579" s="23"/>
      <c r="V579" s="23"/>
      <c r="W579" s="23"/>
      <c r="X579" s="23"/>
      <c r="Y579" s="23"/>
      <c r="Z579" s="23"/>
      <c r="AA579" s="24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92"/>
      <c r="AN579" s="421"/>
      <c r="AO579" s="292"/>
      <c r="AP579" s="292"/>
      <c r="AQ579" s="292"/>
      <c r="AR579" s="292"/>
      <c r="AS579" s="292"/>
      <c r="AT579" s="292"/>
      <c r="AU579" s="292"/>
      <c r="AV579" s="292"/>
      <c r="AW579" s="292"/>
      <c r="AX579" s="292"/>
      <c r="AY579" s="292"/>
      <c r="AZ579" s="421"/>
      <c r="BA579" s="292"/>
      <c r="BB579" s="292"/>
      <c r="BC579" s="292"/>
      <c r="BD579" s="292"/>
      <c r="BE579" s="292"/>
      <c r="BF579" s="292"/>
      <c r="BG579" s="292"/>
      <c r="BH579" s="292"/>
      <c r="BI579" s="292"/>
      <c r="BJ579" s="292"/>
      <c r="BK579" s="24"/>
      <c r="BL579" s="53"/>
      <c r="BM579" s="26"/>
      <c r="BN579" s="23"/>
      <c r="BO579" s="23"/>
      <c r="BP579" s="23"/>
      <c r="BQ579" s="23"/>
    </row>
    <row r="580" spans="1:69" ht="12.75" customHeight="1" x14ac:dyDescent="0.25">
      <c r="A580" s="23"/>
      <c r="B580" s="126"/>
      <c r="C580" s="23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52"/>
      <c r="P580" s="22"/>
      <c r="Q580" s="22"/>
      <c r="R580" s="23"/>
      <c r="S580" s="23"/>
      <c r="T580" s="23"/>
      <c r="U580" s="23"/>
      <c r="V580" s="23"/>
      <c r="W580" s="23"/>
      <c r="X580" s="23"/>
      <c r="Y580" s="23"/>
      <c r="Z580" s="23"/>
      <c r="AA580" s="24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92"/>
      <c r="AN580" s="421"/>
      <c r="AO580" s="292"/>
      <c r="AP580" s="292"/>
      <c r="AQ580" s="292"/>
      <c r="AR580" s="292"/>
      <c r="AS580" s="292"/>
      <c r="AT580" s="292"/>
      <c r="AU580" s="292"/>
      <c r="AV580" s="292"/>
      <c r="AW580" s="292"/>
      <c r="AX580" s="292"/>
      <c r="AY580" s="292"/>
      <c r="AZ580" s="421"/>
      <c r="BA580" s="292"/>
      <c r="BB580" s="292"/>
      <c r="BC580" s="292"/>
      <c r="BD580" s="292"/>
      <c r="BE580" s="292"/>
      <c r="BF580" s="292"/>
      <c r="BG580" s="292"/>
      <c r="BH580" s="292"/>
      <c r="BI580" s="292"/>
      <c r="BJ580" s="292"/>
      <c r="BK580" s="24"/>
      <c r="BL580" s="53"/>
      <c r="BM580" s="26"/>
      <c r="BN580" s="23"/>
      <c r="BO580" s="23"/>
      <c r="BP580" s="23"/>
      <c r="BQ580" s="23"/>
    </row>
    <row r="581" spans="1:69" ht="12.75" customHeight="1" x14ac:dyDescent="0.25">
      <c r="A581" s="23"/>
      <c r="B581" s="126"/>
      <c r="C581" s="23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52"/>
      <c r="P581" s="22"/>
      <c r="Q581" s="22"/>
      <c r="R581" s="23"/>
      <c r="S581" s="23"/>
      <c r="T581" s="23"/>
      <c r="U581" s="23"/>
      <c r="V581" s="23"/>
      <c r="W581" s="23"/>
      <c r="X581" s="23"/>
      <c r="Y581" s="23"/>
      <c r="Z581" s="23"/>
      <c r="AA581" s="24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92"/>
      <c r="AN581" s="421"/>
      <c r="AO581" s="292"/>
      <c r="AP581" s="292"/>
      <c r="AQ581" s="292"/>
      <c r="AR581" s="292"/>
      <c r="AS581" s="292"/>
      <c r="AT581" s="292"/>
      <c r="AU581" s="292"/>
      <c r="AV581" s="292"/>
      <c r="AW581" s="292"/>
      <c r="AX581" s="292"/>
      <c r="AY581" s="292"/>
      <c r="AZ581" s="421"/>
      <c r="BA581" s="292"/>
      <c r="BB581" s="292"/>
      <c r="BC581" s="292"/>
      <c r="BD581" s="292"/>
      <c r="BE581" s="292"/>
      <c r="BF581" s="292"/>
      <c r="BG581" s="292"/>
      <c r="BH581" s="292"/>
      <c r="BI581" s="292"/>
      <c r="BJ581" s="292"/>
      <c r="BK581" s="24"/>
      <c r="BL581" s="53"/>
      <c r="BM581" s="26"/>
      <c r="BN581" s="23"/>
      <c r="BO581" s="23"/>
      <c r="BP581" s="23"/>
      <c r="BQ581" s="23"/>
    </row>
    <row r="582" spans="1:69" ht="12.75" customHeight="1" x14ac:dyDescent="0.25">
      <c r="A582" s="23"/>
      <c r="B582" s="126"/>
      <c r="C582" s="23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52"/>
      <c r="P582" s="22"/>
      <c r="Q582" s="22"/>
      <c r="R582" s="23"/>
      <c r="S582" s="23"/>
      <c r="T582" s="23"/>
      <c r="U582" s="23"/>
      <c r="V582" s="23"/>
      <c r="W582" s="23"/>
      <c r="X582" s="23"/>
      <c r="Y582" s="23"/>
      <c r="Z582" s="23"/>
      <c r="AA582" s="24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92"/>
      <c r="AN582" s="421"/>
      <c r="AO582" s="292"/>
      <c r="AP582" s="292"/>
      <c r="AQ582" s="292"/>
      <c r="AR582" s="292"/>
      <c r="AS582" s="292"/>
      <c r="AT582" s="292"/>
      <c r="AU582" s="292"/>
      <c r="AV582" s="292"/>
      <c r="AW582" s="292"/>
      <c r="AX582" s="292"/>
      <c r="AY582" s="292"/>
      <c r="AZ582" s="421"/>
      <c r="BA582" s="292"/>
      <c r="BB582" s="292"/>
      <c r="BC582" s="292"/>
      <c r="BD582" s="292"/>
      <c r="BE582" s="292"/>
      <c r="BF582" s="292"/>
      <c r="BG582" s="292"/>
      <c r="BH582" s="292"/>
      <c r="BI582" s="292"/>
      <c r="BJ582" s="292"/>
      <c r="BK582" s="24"/>
      <c r="BL582" s="53"/>
      <c r="BM582" s="26"/>
      <c r="BN582" s="23"/>
      <c r="BO582" s="23"/>
      <c r="BP582" s="23"/>
      <c r="BQ582" s="23"/>
    </row>
    <row r="583" spans="1:69" ht="12.75" customHeight="1" x14ac:dyDescent="0.25">
      <c r="A583" s="23"/>
      <c r="B583" s="126"/>
      <c r="C583" s="23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52"/>
      <c r="P583" s="22"/>
      <c r="Q583" s="22"/>
      <c r="R583" s="23"/>
      <c r="S583" s="23"/>
      <c r="T583" s="23"/>
      <c r="U583" s="23"/>
      <c r="V583" s="23"/>
      <c r="W583" s="23"/>
      <c r="X583" s="23"/>
      <c r="Y583" s="23"/>
      <c r="Z583" s="23"/>
      <c r="AA583" s="24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92"/>
      <c r="AN583" s="421"/>
      <c r="AO583" s="292"/>
      <c r="AP583" s="292"/>
      <c r="AQ583" s="292"/>
      <c r="AR583" s="292"/>
      <c r="AS583" s="292"/>
      <c r="AT583" s="292"/>
      <c r="AU583" s="292"/>
      <c r="AV583" s="292"/>
      <c r="AW583" s="292"/>
      <c r="AX583" s="292"/>
      <c r="AY583" s="292"/>
      <c r="AZ583" s="421"/>
      <c r="BA583" s="292"/>
      <c r="BB583" s="292"/>
      <c r="BC583" s="292"/>
      <c r="BD583" s="292"/>
      <c r="BE583" s="292"/>
      <c r="BF583" s="292"/>
      <c r="BG583" s="292"/>
      <c r="BH583" s="292"/>
      <c r="BI583" s="292"/>
      <c r="BJ583" s="292"/>
      <c r="BK583" s="24"/>
      <c r="BL583" s="53"/>
      <c r="BM583" s="26"/>
      <c r="BN583" s="23"/>
      <c r="BO583" s="23"/>
      <c r="BP583" s="23"/>
      <c r="BQ583" s="23"/>
    </row>
    <row r="584" spans="1:69" ht="12.75" customHeight="1" x14ac:dyDescent="0.25">
      <c r="A584" s="23"/>
      <c r="B584" s="126"/>
      <c r="C584" s="23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52"/>
      <c r="P584" s="22"/>
      <c r="Q584" s="22"/>
      <c r="R584" s="23"/>
      <c r="S584" s="23"/>
      <c r="T584" s="23"/>
      <c r="U584" s="23"/>
      <c r="V584" s="23"/>
      <c r="W584" s="23"/>
      <c r="X584" s="23"/>
      <c r="Y584" s="23"/>
      <c r="Z584" s="23"/>
      <c r="AA584" s="24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92"/>
      <c r="AN584" s="421"/>
      <c r="AO584" s="292"/>
      <c r="AP584" s="292"/>
      <c r="AQ584" s="292"/>
      <c r="AR584" s="292"/>
      <c r="AS584" s="292"/>
      <c r="AT584" s="292"/>
      <c r="AU584" s="292"/>
      <c r="AV584" s="292"/>
      <c r="AW584" s="292"/>
      <c r="AX584" s="292"/>
      <c r="AY584" s="292"/>
      <c r="AZ584" s="421"/>
      <c r="BA584" s="292"/>
      <c r="BB584" s="292"/>
      <c r="BC584" s="292"/>
      <c r="BD584" s="292"/>
      <c r="BE584" s="292"/>
      <c r="BF584" s="292"/>
      <c r="BG584" s="292"/>
      <c r="BH584" s="292"/>
      <c r="BI584" s="292"/>
      <c r="BJ584" s="292"/>
      <c r="BK584" s="24"/>
      <c r="BL584" s="53"/>
      <c r="BM584" s="26"/>
      <c r="BN584" s="23"/>
      <c r="BO584" s="23"/>
      <c r="BP584" s="23"/>
      <c r="BQ584" s="23"/>
    </row>
    <row r="585" spans="1:69" ht="12.75" customHeight="1" x14ac:dyDescent="0.25">
      <c r="A585" s="23"/>
      <c r="B585" s="126"/>
      <c r="C585" s="23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52"/>
      <c r="P585" s="22"/>
      <c r="Q585" s="22"/>
      <c r="R585" s="23"/>
      <c r="S585" s="23"/>
      <c r="T585" s="23"/>
      <c r="U585" s="23"/>
      <c r="V585" s="23"/>
      <c r="W585" s="23"/>
      <c r="X585" s="23"/>
      <c r="Y585" s="23"/>
      <c r="Z585" s="23"/>
      <c r="AA585" s="24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92"/>
      <c r="AN585" s="421"/>
      <c r="AO585" s="292"/>
      <c r="AP585" s="292"/>
      <c r="AQ585" s="292"/>
      <c r="AR585" s="292"/>
      <c r="AS585" s="292"/>
      <c r="AT585" s="292"/>
      <c r="AU585" s="292"/>
      <c r="AV585" s="292"/>
      <c r="AW585" s="292"/>
      <c r="AX585" s="292"/>
      <c r="AY585" s="292"/>
      <c r="AZ585" s="421"/>
      <c r="BA585" s="292"/>
      <c r="BB585" s="292"/>
      <c r="BC585" s="292"/>
      <c r="BD585" s="292"/>
      <c r="BE585" s="292"/>
      <c r="BF585" s="292"/>
      <c r="BG585" s="292"/>
      <c r="BH585" s="292"/>
      <c r="BI585" s="292"/>
      <c r="BJ585" s="292"/>
      <c r="BK585" s="24"/>
      <c r="BL585" s="53"/>
      <c r="BM585" s="26"/>
      <c r="BN585" s="23"/>
      <c r="BO585" s="23"/>
      <c r="BP585" s="23"/>
      <c r="BQ585" s="23"/>
    </row>
    <row r="586" spans="1:69" ht="12.75" customHeight="1" x14ac:dyDescent="0.25">
      <c r="A586" s="23"/>
      <c r="B586" s="126"/>
      <c r="C586" s="23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52"/>
      <c r="P586" s="22"/>
      <c r="Q586" s="22"/>
      <c r="R586" s="23"/>
      <c r="S586" s="23"/>
      <c r="T586" s="23"/>
      <c r="U586" s="23"/>
      <c r="V586" s="23"/>
      <c r="W586" s="23"/>
      <c r="X586" s="23"/>
      <c r="Y586" s="23"/>
      <c r="Z586" s="23"/>
      <c r="AA586" s="24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92"/>
      <c r="AN586" s="421"/>
      <c r="AO586" s="292"/>
      <c r="AP586" s="292"/>
      <c r="AQ586" s="292"/>
      <c r="AR586" s="292"/>
      <c r="AS586" s="292"/>
      <c r="AT586" s="292"/>
      <c r="AU586" s="292"/>
      <c r="AV586" s="292"/>
      <c r="AW586" s="292"/>
      <c r="AX586" s="292"/>
      <c r="AY586" s="292"/>
      <c r="AZ586" s="421"/>
      <c r="BA586" s="292"/>
      <c r="BB586" s="292"/>
      <c r="BC586" s="292"/>
      <c r="BD586" s="292"/>
      <c r="BE586" s="292"/>
      <c r="BF586" s="292"/>
      <c r="BG586" s="292"/>
      <c r="BH586" s="292"/>
      <c r="BI586" s="292"/>
      <c r="BJ586" s="292"/>
      <c r="BK586" s="24"/>
      <c r="BL586" s="53"/>
      <c r="BM586" s="26"/>
      <c r="BN586" s="23"/>
      <c r="BO586" s="23"/>
      <c r="BP586" s="23"/>
      <c r="BQ586" s="23"/>
    </row>
    <row r="587" spans="1:69" ht="12.75" customHeight="1" x14ac:dyDescent="0.25">
      <c r="A587" s="23"/>
      <c r="B587" s="126"/>
      <c r="C587" s="23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52"/>
      <c r="P587" s="22"/>
      <c r="Q587" s="22"/>
      <c r="R587" s="23"/>
      <c r="S587" s="23"/>
      <c r="T587" s="23"/>
      <c r="U587" s="23"/>
      <c r="V587" s="23"/>
      <c r="W587" s="23"/>
      <c r="X587" s="23"/>
      <c r="Y587" s="23"/>
      <c r="Z587" s="23"/>
      <c r="AA587" s="24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92"/>
      <c r="AN587" s="421"/>
      <c r="AO587" s="292"/>
      <c r="AP587" s="292"/>
      <c r="AQ587" s="292"/>
      <c r="AR587" s="292"/>
      <c r="AS587" s="292"/>
      <c r="AT587" s="292"/>
      <c r="AU587" s="292"/>
      <c r="AV587" s="292"/>
      <c r="AW587" s="292"/>
      <c r="AX587" s="292"/>
      <c r="AY587" s="292"/>
      <c r="AZ587" s="421"/>
      <c r="BA587" s="292"/>
      <c r="BB587" s="292"/>
      <c r="BC587" s="292"/>
      <c r="BD587" s="292"/>
      <c r="BE587" s="292"/>
      <c r="BF587" s="292"/>
      <c r="BG587" s="292"/>
      <c r="BH587" s="292"/>
      <c r="BI587" s="292"/>
      <c r="BJ587" s="292"/>
      <c r="BK587" s="24"/>
      <c r="BL587" s="53"/>
      <c r="BM587" s="26"/>
      <c r="BN587" s="23"/>
      <c r="BO587" s="23"/>
      <c r="BP587" s="23"/>
      <c r="BQ587" s="23"/>
    </row>
    <row r="588" spans="1:69" ht="12.75" customHeight="1" x14ac:dyDescent="0.25">
      <c r="A588" s="23"/>
      <c r="B588" s="126"/>
      <c r="C588" s="23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52"/>
      <c r="P588" s="22"/>
      <c r="Q588" s="22"/>
      <c r="R588" s="23"/>
      <c r="S588" s="23"/>
      <c r="T588" s="23"/>
      <c r="U588" s="23"/>
      <c r="V588" s="23"/>
      <c r="W588" s="23"/>
      <c r="X588" s="23"/>
      <c r="Y588" s="23"/>
      <c r="Z588" s="23"/>
      <c r="AA588" s="24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92"/>
      <c r="AN588" s="421"/>
      <c r="AO588" s="292"/>
      <c r="AP588" s="292"/>
      <c r="AQ588" s="292"/>
      <c r="AR588" s="292"/>
      <c r="AS588" s="292"/>
      <c r="AT588" s="292"/>
      <c r="AU588" s="292"/>
      <c r="AV588" s="292"/>
      <c r="AW588" s="292"/>
      <c r="AX588" s="292"/>
      <c r="AY588" s="292"/>
      <c r="AZ588" s="421"/>
      <c r="BA588" s="292"/>
      <c r="BB588" s="292"/>
      <c r="BC588" s="292"/>
      <c r="BD588" s="292"/>
      <c r="BE588" s="292"/>
      <c r="BF588" s="292"/>
      <c r="BG588" s="292"/>
      <c r="BH588" s="292"/>
      <c r="BI588" s="292"/>
      <c r="BJ588" s="292"/>
      <c r="BK588" s="24"/>
      <c r="BL588" s="53"/>
      <c r="BM588" s="26"/>
      <c r="BN588" s="23"/>
      <c r="BO588" s="23"/>
      <c r="BP588" s="23"/>
      <c r="BQ588" s="23"/>
    </row>
    <row r="589" spans="1:69" ht="12.75" customHeight="1" x14ac:dyDescent="0.25">
      <c r="A589" s="23"/>
      <c r="B589" s="126"/>
      <c r="C589" s="23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52"/>
      <c r="P589" s="22"/>
      <c r="Q589" s="22"/>
      <c r="R589" s="23"/>
      <c r="S589" s="23"/>
      <c r="T589" s="23"/>
      <c r="U589" s="23"/>
      <c r="V589" s="23"/>
      <c r="W589" s="23"/>
      <c r="X589" s="23"/>
      <c r="Y589" s="23"/>
      <c r="Z589" s="23"/>
      <c r="AA589" s="24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92"/>
      <c r="AN589" s="421"/>
      <c r="AO589" s="292"/>
      <c r="AP589" s="292"/>
      <c r="AQ589" s="292"/>
      <c r="AR589" s="292"/>
      <c r="AS589" s="292"/>
      <c r="AT589" s="292"/>
      <c r="AU589" s="292"/>
      <c r="AV589" s="292"/>
      <c r="AW589" s="292"/>
      <c r="AX589" s="292"/>
      <c r="AY589" s="292"/>
      <c r="AZ589" s="421"/>
      <c r="BA589" s="292"/>
      <c r="BB589" s="292"/>
      <c r="BC589" s="292"/>
      <c r="BD589" s="292"/>
      <c r="BE589" s="292"/>
      <c r="BF589" s="292"/>
      <c r="BG589" s="292"/>
      <c r="BH589" s="292"/>
      <c r="BI589" s="292"/>
      <c r="BJ589" s="292"/>
      <c r="BK589" s="24"/>
      <c r="BL589" s="53"/>
      <c r="BM589" s="26"/>
      <c r="BN589" s="23"/>
      <c r="BO589" s="23"/>
      <c r="BP589" s="23"/>
      <c r="BQ589" s="23"/>
    </row>
    <row r="590" spans="1:69" ht="12.75" customHeight="1" x14ac:dyDescent="0.25">
      <c r="A590" s="23"/>
      <c r="B590" s="126"/>
      <c r="C590" s="23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52"/>
      <c r="P590" s="22"/>
      <c r="Q590" s="22"/>
      <c r="R590" s="23"/>
      <c r="S590" s="23"/>
      <c r="T590" s="23"/>
      <c r="U590" s="23"/>
      <c r="V590" s="23"/>
      <c r="W590" s="23"/>
      <c r="X590" s="23"/>
      <c r="Y590" s="23"/>
      <c r="Z590" s="23"/>
      <c r="AA590" s="24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92"/>
      <c r="AN590" s="421"/>
      <c r="AO590" s="292"/>
      <c r="AP590" s="292"/>
      <c r="AQ590" s="292"/>
      <c r="AR590" s="292"/>
      <c r="AS590" s="292"/>
      <c r="AT590" s="292"/>
      <c r="AU590" s="292"/>
      <c r="AV590" s="292"/>
      <c r="AW590" s="292"/>
      <c r="AX590" s="292"/>
      <c r="AY590" s="292"/>
      <c r="AZ590" s="421"/>
      <c r="BA590" s="292"/>
      <c r="BB590" s="292"/>
      <c r="BC590" s="292"/>
      <c r="BD590" s="292"/>
      <c r="BE590" s="292"/>
      <c r="BF590" s="292"/>
      <c r="BG590" s="292"/>
      <c r="BH590" s="292"/>
      <c r="BI590" s="292"/>
      <c r="BJ590" s="292"/>
      <c r="BK590" s="24"/>
      <c r="BL590" s="53"/>
      <c r="BM590" s="26"/>
      <c r="BN590" s="23"/>
      <c r="BO590" s="23"/>
      <c r="BP590" s="23"/>
      <c r="BQ590" s="23"/>
    </row>
    <row r="591" spans="1:69" ht="12.75" customHeight="1" x14ac:dyDescent="0.25">
      <c r="A591" s="23"/>
      <c r="B591" s="126"/>
      <c r="C591" s="23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52"/>
      <c r="P591" s="22"/>
      <c r="Q591" s="22"/>
      <c r="R591" s="23"/>
      <c r="S591" s="23"/>
      <c r="T591" s="23"/>
      <c r="U591" s="23"/>
      <c r="V591" s="23"/>
      <c r="W591" s="23"/>
      <c r="X591" s="23"/>
      <c r="Y591" s="23"/>
      <c r="Z591" s="23"/>
      <c r="AA591" s="24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92"/>
      <c r="AN591" s="421"/>
      <c r="AO591" s="292"/>
      <c r="AP591" s="292"/>
      <c r="AQ591" s="292"/>
      <c r="AR591" s="292"/>
      <c r="AS591" s="292"/>
      <c r="AT591" s="292"/>
      <c r="AU591" s="292"/>
      <c r="AV591" s="292"/>
      <c r="AW591" s="292"/>
      <c r="AX591" s="292"/>
      <c r="AY591" s="292"/>
      <c r="AZ591" s="421"/>
      <c r="BA591" s="292"/>
      <c r="BB591" s="292"/>
      <c r="BC591" s="292"/>
      <c r="BD591" s="292"/>
      <c r="BE591" s="292"/>
      <c r="BF591" s="292"/>
      <c r="BG591" s="292"/>
      <c r="BH591" s="292"/>
      <c r="BI591" s="292"/>
      <c r="BJ591" s="292"/>
      <c r="BK591" s="24"/>
      <c r="BL591" s="53"/>
      <c r="BM591" s="26"/>
      <c r="BN591" s="23"/>
      <c r="BO591" s="23"/>
      <c r="BP591" s="23"/>
      <c r="BQ591" s="23"/>
    </row>
    <row r="592" spans="1:69" ht="12.75" customHeight="1" x14ac:dyDescent="0.25">
      <c r="A592" s="23"/>
      <c r="B592" s="126"/>
      <c r="C592" s="23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52"/>
      <c r="P592" s="22"/>
      <c r="Q592" s="22"/>
      <c r="R592" s="23"/>
      <c r="S592" s="23"/>
      <c r="T592" s="23"/>
      <c r="U592" s="23"/>
      <c r="V592" s="23"/>
      <c r="W592" s="23"/>
      <c r="X592" s="23"/>
      <c r="Y592" s="23"/>
      <c r="Z592" s="23"/>
      <c r="AA592" s="24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92"/>
      <c r="AN592" s="421"/>
      <c r="AO592" s="292"/>
      <c r="AP592" s="292"/>
      <c r="AQ592" s="292"/>
      <c r="AR592" s="292"/>
      <c r="AS592" s="292"/>
      <c r="AT592" s="292"/>
      <c r="AU592" s="292"/>
      <c r="AV592" s="292"/>
      <c r="AW592" s="292"/>
      <c r="AX592" s="292"/>
      <c r="AY592" s="292"/>
      <c r="AZ592" s="421"/>
      <c r="BA592" s="292"/>
      <c r="BB592" s="292"/>
      <c r="BC592" s="292"/>
      <c r="BD592" s="292"/>
      <c r="BE592" s="292"/>
      <c r="BF592" s="292"/>
      <c r="BG592" s="292"/>
      <c r="BH592" s="292"/>
      <c r="BI592" s="292"/>
      <c r="BJ592" s="292"/>
      <c r="BK592" s="24"/>
      <c r="BL592" s="53"/>
      <c r="BM592" s="26"/>
      <c r="BN592" s="23"/>
      <c r="BO592" s="23"/>
      <c r="BP592" s="23"/>
      <c r="BQ592" s="23"/>
    </row>
    <row r="593" spans="1:69" ht="12.75" customHeight="1" x14ac:dyDescent="0.25">
      <c r="A593" s="23"/>
      <c r="B593" s="126"/>
      <c r="C593" s="23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52"/>
      <c r="P593" s="22"/>
      <c r="Q593" s="22"/>
      <c r="R593" s="23"/>
      <c r="S593" s="23"/>
      <c r="T593" s="23"/>
      <c r="U593" s="23"/>
      <c r="V593" s="23"/>
      <c r="W593" s="23"/>
      <c r="X593" s="23"/>
      <c r="Y593" s="23"/>
      <c r="Z593" s="23"/>
      <c r="AA593" s="24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92"/>
      <c r="AN593" s="421"/>
      <c r="AO593" s="292"/>
      <c r="AP593" s="292"/>
      <c r="AQ593" s="292"/>
      <c r="AR593" s="292"/>
      <c r="AS593" s="292"/>
      <c r="AT593" s="292"/>
      <c r="AU593" s="292"/>
      <c r="AV593" s="292"/>
      <c r="AW593" s="292"/>
      <c r="AX593" s="292"/>
      <c r="AY593" s="292"/>
      <c r="AZ593" s="421"/>
      <c r="BA593" s="292"/>
      <c r="BB593" s="292"/>
      <c r="BC593" s="292"/>
      <c r="BD593" s="292"/>
      <c r="BE593" s="292"/>
      <c r="BF593" s="292"/>
      <c r="BG593" s="292"/>
      <c r="BH593" s="292"/>
      <c r="BI593" s="292"/>
      <c r="BJ593" s="292"/>
      <c r="BK593" s="24"/>
      <c r="BL593" s="53"/>
      <c r="BM593" s="26"/>
      <c r="BN593" s="23"/>
      <c r="BO593" s="23"/>
      <c r="BP593" s="23"/>
      <c r="BQ593" s="23"/>
    </row>
    <row r="594" spans="1:69" ht="12.75" customHeight="1" x14ac:dyDescent="0.25">
      <c r="A594" s="23"/>
      <c r="B594" s="126"/>
      <c r="C594" s="23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52"/>
      <c r="P594" s="22"/>
      <c r="Q594" s="22"/>
      <c r="R594" s="23"/>
      <c r="S594" s="23"/>
      <c r="T594" s="23"/>
      <c r="U594" s="23"/>
      <c r="V594" s="23"/>
      <c r="W594" s="23"/>
      <c r="X594" s="23"/>
      <c r="Y594" s="23"/>
      <c r="Z594" s="23"/>
      <c r="AA594" s="24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92"/>
      <c r="AN594" s="421"/>
      <c r="AO594" s="292"/>
      <c r="AP594" s="292"/>
      <c r="AQ594" s="292"/>
      <c r="AR594" s="292"/>
      <c r="AS594" s="292"/>
      <c r="AT594" s="292"/>
      <c r="AU594" s="292"/>
      <c r="AV594" s="292"/>
      <c r="AW594" s="292"/>
      <c r="AX594" s="292"/>
      <c r="AY594" s="292"/>
      <c r="AZ594" s="421"/>
      <c r="BA594" s="292"/>
      <c r="BB594" s="292"/>
      <c r="BC594" s="292"/>
      <c r="BD594" s="292"/>
      <c r="BE594" s="292"/>
      <c r="BF594" s="292"/>
      <c r="BG594" s="292"/>
      <c r="BH594" s="292"/>
      <c r="BI594" s="292"/>
      <c r="BJ594" s="292"/>
      <c r="BK594" s="24"/>
      <c r="BL594" s="53"/>
      <c r="BM594" s="26"/>
      <c r="BN594" s="23"/>
      <c r="BO594" s="23"/>
      <c r="BP594" s="23"/>
      <c r="BQ594" s="23"/>
    </row>
    <row r="595" spans="1:69" ht="12.75" customHeight="1" x14ac:dyDescent="0.25">
      <c r="A595" s="23"/>
      <c r="B595" s="126"/>
      <c r="C595" s="23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52"/>
      <c r="P595" s="22"/>
      <c r="Q595" s="22"/>
      <c r="R595" s="23"/>
      <c r="S595" s="23"/>
      <c r="T595" s="23"/>
      <c r="U595" s="23"/>
      <c r="V595" s="23"/>
      <c r="W595" s="23"/>
      <c r="X595" s="23"/>
      <c r="Y595" s="23"/>
      <c r="Z595" s="23"/>
      <c r="AA595" s="24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92"/>
      <c r="AN595" s="421"/>
      <c r="AO595" s="292"/>
      <c r="AP595" s="292"/>
      <c r="AQ595" s="292"/>
      <c r="AR595" s="292"/>
      <c r="AS595" s="292"/>
      <c r="AT595" s="292"/>
      <c r="AU595" s="292"/>
      <c r="AV595" s="292"/>
      <c r="AW595" s="292"/>
      <c r="AX595" s="292"/>
      <c r="AY595" s="292"/>
      <c r="AZ595" s="421"/>
      <c r="BA595" s="292"/>
      <c r="BB595" s="292"/>
      <c r="BC595" s="292"/>
      <c r="BD595" s="292"/>
      <c r="BE595" s="292"/>
      <c r="BF595" s="292"/>
      <c r="BG595" s="292"/>
      <c r="BH595" s="292"/>
      <c r="BI595" s="292"/>
      <c r="BJ595" s="292"/>
      <c r="BK595" s="24"/>
      <c r="BL595" s="53"/>
      <c r="BM595" s="26"/>
      <c r="BN595" s="23"/>
      <c r="BO595" s="23"/>
      <c r="BP595" s="23"/>
      <c r="BQ595" s="23"/>
    </row>
    <row r="596" spans="1:69" ht="12.75" customHeight="1" x14ac:dyDescent="0.25">
      <c r="A596" s="23"/>
      <c r="B596" s="126"/>
      <c r="C596" s="23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52"/>
      <c r="P596" s="22"/>
      <c r="Q596" s="22"/>
      <c r="R596" s="23"/>
      <c r="S596" s="23"/>
      <c r="T596" s="23"/>
      <c r="U596" s="23"/>
      <c r="V596" s="23"/>
      <c r="W596" s="23"/>
      <c r="X596" s="23"/>
      <c r="Y596" s="23"/>
      <c r="Z596" s="23"/>
      <c r="AA596" s="24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92"/>
      <c r="AN596" s="421"/>
      <c r="AO596" s="292"/>
      <c r="AP596" s="292"/>
      <c r="AQ596" s="292"/>
      <c r="AR596" s="292"/>
      <c r="AS596" s="292"/>
      <c r="AT596" s="292"/>
      <c r="AU596" s="292"/>
      <c r="AV596" s="292"/>
      <c r="AW596" s="292"/>
      <c r="AX596" s="292"/>
      <c r="AY596" s="292"/>
      <c r="AZ596" s="421"/>
      <c r="BA596" s="292"/>
      <c r="BB596" s="292"/>
      <c r="BC596" s="292"/>
      <c r="BD596" s="292"/>
      <c r="BE596" s="292"/>
      <c r="BF596" s="292"/>
      <c r="BG596" s="292"/>
      <c r="BH596" s="292"/>
      <c r="BI596" s="292"/>
      <c r="BJ596" s="292"/>
      <c r="BK596" s="24"/>
      <c r="BL596" s="53"/>
      <c r="BM596" s="26"/>
      <c r="BN596" s="23"/>
      <c r="BO596" s="23"/>
      <c r="BP596" s="23"/>
      <c r="BQ596" s="23"/>
    </row>
    <row r="597" spans="1:69" ht="12.75" customHeight="1" x14ac:dyDescent="0.25">
      <c r="A597" s="23"/>
      <c r="B597" s="126"/>
      <c r="C597" s="23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52"/>
      <c r="P597" s="22"/>
      <c r="Q597" s="22"/>
      <c r="R597" s="23"/>
      <c r="S597" s="23"/>
      <c r="T597" s="23"/>
      <c r="U597" s="23"/>
      <c r="V597" s="23"/>
      <c r="W597" s="23"/>
      <c r="X597" s="23"/>
      <c r="Y597" s="23"/>
      <c r="Z597" s="23"/>
      <c r="AA597" s="24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92"/>
      <c r="AN597" s="421"/>
      <c r="AO597" s="292"/>
      <c r="AP597" s="292"/>
      <c r="AQ597" s="292"/>
      <c r="AR597" s="292"/>
      <c r="AS597" s="292"/>
      <c r="AT597" s="292"/>
      <c r="AU597" s="292"/>
      <c r="AV597" s="292"/>
      <c r="AW597" s="292"/>
      <c r="AX597" s="292"/>
      <c r="AY597" s="292"/>
      <c r="AZ597" s="421"/>
      <c r="BA597" s="292"/>
      <c r="BB597" s="292"/>
      <c r="BC597" s="292"/>
      <c r="BD597" s="292"/>
      <c r="BE597" s="292"/>
      <c r="BF597" s="292"/>
      <c r="BG597" s="292"/>
      <c r="BH597" s="292"/>
      <c r="BI597" s="292"/>
      <c r="BJ597" s="292"/>
      <c r="BK597" s="24"/>
      <c r="BL597" s="53"/>
      <c r="BM597" s="26"/>
      <c r="BN597" s="23"/>
      <c r="BO597" s="23"/>
      <c r="BP597" s="23"/>
      <c r="BQ597" s="23"/>
    </row>
    <row r="598" spans="1:69" ht="12.75" customHeight="1" x14ac:dyDescent="0.25">
      <c r="A598" s="23"/>
      <c r="B598" s="126"/>
      <c r="C598" s="23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52"/>
      <c r="P598" s="22"/>
      <c r="Q598" s="22"/>
      <c r="R598" s="23"/>
      <c r="S598" s="23"/>
      <c r="T598" s="23"/>
      <c r="U598" s="23"/>
      <c r="V598" s="23"/>
      <c r="W598" s="23"/>
      <c r="X598" s="23"/>
      <c r="Y598" s="23"/>
      <c r="Z598" s="23"/>
      <c r="AA598" s="24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92"/>
      <c r="AN598" s="421"/>
      <c r="AO598" s="292"/>
      <c r="AP598" s="292"/>
      <c r="AQ598" s="292"/>
      <c r="AR598" s="292"/>
      <c r="AS598" s="292"/>
      <c r="AT598" s="292"/>
      <c r="AU598" s="292"/>
      <c r="AV598" s="292"/>
      <c r="AW598" s="292"/>
      <c r="AX598" s="292"/>
      <c r="AY598" s="292"/>
      <c r="AZ598" s="421"/>
      <c r="BA598" s="292"/>
      <c r="BB598" s="292"/>
      <c r="BC598" s="292"/>
      <c r="BD598" s="292"/>
      <c r="BE598" s="292"/>
      <c r="BF598" s="292"/>
      <c r="BG598" s="292"/>
      <c r="BH598" s="292"/>
      <c r="BI598" s="292"/>
      <c r="BJ598" s="292"/>
      <c r="BK598" s="24"/>
      <c r="BL598" s="53"/>
      <c r="BM598" s="26"/>
      <c r="BN598" s="23"/>
      <c r="BO598" s="23"/>
      <c r="BP598" s="23"/>
      <c r="BQ598" s="23"/>
    </row>
    <row r="599" spans="1:69" ht="12.75" customHeight="1" x14ac:dyDescent="0.25">
      <c r="A599" s="23"/>
      <c r="B599" s="126"/>
      <c r="C599" s="23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52"/>
      <c r="P599" s="22"/>
      <c r="Q599" s="22"/>
      <c r="R599" s="23"/>
      <c r="S599" s="23"/>
      <c r="T599" s="23"/>
      <c r="U599" s="23"/>
      <c r="V599" s="23"/>
      <c r="W599" s="23"/>
      <c r="X599" s="23"/>
      <c r="Y599" s="23"/>
      <c r="Z599" s="23"/>
      <c r="AA599" s="24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92"/>
      <c r="AN599" s="421"/>
      <c r="AO599" s="292"/>
      <c r="AP599" s="292"/>
      <c r="AQ599" s="292"/>
      <c r="AR599" s="292"/>
      <c r="AS599" s="292"/>
      <c r="AT599" s="292"/>
      <c r="AU599" s="292"/>
      <c r="AV599" s="292"/>
      <c r="AW599" s="292"/>
      <c r="AX599" s="292"/>
      <c r="AY599" s="292"/>
      <c r="AZ599" s="421"/>
      <c r="BA599" s="292"/>
      <c r="BB599" s="292"/>
      <c r="BC599" s="292"/>
      <c r="BD599" s="292"/>
      <c r="BE599" s="292"/>
      <c r="BF599" s="292"/>
      <c r="BG599" s="292"/>
      <c r="BH599" s="292"/>
      <c r="BI599" s="292"/>
      <c r="BJ599" s="292"/>
      <c r="BK599" s="24"/>
      <c r="BL599" s="53"/>
      <c r="BM599" s="26"/>
      <c r="BN599" s="23"/>
      <c r="BO599" s="23"/>
      <c r="BP599" s="23"/>
      <c r="BQ599" s="23"/>
    </row>
    <row r="600" spans="1:69" ht="12.75" customHeight="1" x14ac:dyDescent="0.25">
      <c r="A600" s="23"/>
      <c r="B600" s="126"/>
      <c r="C600" s="23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52"/>
      <c r="P600" s="22"/>
      <c r="Q600" s="22"/>
      <c r="R600" s="23"/>
      <c r="S600" s="23"/>
      <c r="T600" s="23"/>
      <c r="U600" s="23"/>
      <c r="V600" s="23"/>
      <c r="W600" s="23"/>
      <c r="X600" s="23"/>
      <c r="Y600" s="23"/>
      <c r="Z600" s="23"/>
      <c r="AA600" s="24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92"/>
      <c r="AN600" s="421"/>
      <c r="AO600" s="292"/>
      <c r="AP600" s="292"/>
      <c r="AQ600" s="292"/>
      <c r="AR600" s="292"/>
      <c r="AS600" s="292"/>
      <c r="AT600" s="292"/>
      <c r="AU600" s="292"/>
      <c r="AV600" s="292"/>
      <c r="AW600" s="292"/>
      <c r="AX600" s="292"/>
      <c r="AY600" s="292"/>
      <c r="AZ600" s="421"/>
      <c r="BA600" s="292"/>
      <c r="BB600" s="292"/>
      <c r="BC600" s="292"/>
      <c r="BD600" s="292"/>
      <c r="BE600" s="292"/>
      <c r="BF600" s="292"/>
      <c r="BG600" s="292"/>
      <c r="BH600" s="292"/>
      <c r="BI600" s="292"/>
      <c r="BJ600" s="292"/>
      <c r="BK600" s="24"/>
      <c r="BL600" s="53"/>
      <c r="BM600" s="26"/>
      <c r="BN600" s="23"/>
      <c r="BO600" s="23"/>
      <c r="BP600" s="23"/>
      <c r="BQ600" s="23"/>
    </row>
    <row r="601" spans="1:69" ht="12.75" customHeight="1" x14ac:dyDescent="0.25">
      <c r="A601" s="23"/>
      <c r="B601" s="126"/>
      <c r="C601" s="23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52"/>
      <c r="P601" s="22"/>
      <c r="Q601" s="22"/>
      <c r="R601" s="23"/>
      <c r="S601" s="23"/>
      <c r="T601" s="23"/>
      <c r="U601" s="23"/>
      <c r="V601" s="23"/>
      <c r="W601" s="23"/>
      <c r="X601" s="23"/>
      <c r="Y601" s="23"/>
      <c r="Z601" s="23"/>
      <c r="AA601" s="24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92"/>
      <c r="AN601" s="421"/>
      <c r="AO601" s="292"/>
      <c r="AP601" s="292"/>
      <c r="AQ601" s="292"/>
      <c r="AR601" s="292"/>
      <c r="AS601" s="292"/>
      <c r="AT601" s="292"/>
      <c r="AU601" s="292"/>
      <c r="AV601" s="292"/>
      <c r="AW601" s="292"/>
      <c r="AX601" s="292"/>
      <c r="AY601" s="292"/>
      <c r="AZ601" s="421"/>
      <c r="BA601" s="292"/>
      <c r="BB601" s="292"/>
      <c r="BC601" s="292"/>
      <c r="BD601" s="292"/>
      <c r="BE601" s="292"/>
      <c r="BF601" s="292"/>
      <c r="BG601" s="292"/>
      <c r="BH601" s="292"/>
      <c r="BI601" s="292"/>
      <c r="BJ601" s="292"/>
      <c r="BK601" s="24"/>
      <c r="BL601" s="53"/>
      <c r="BM601" s="26"/>
      <c r="BN601" s="23"/>
      <c r="BO601" s="23"/>
      <c r="BP601" s="23"/>
      <c r="BQ601" s="23"/>
    </row>
    <row r="602" spans="1:69" ht="12.75" customHeight="1" x14ac:dyDescent="0.25">
      <c r="A602" s="23"/>
      <c r="B602" s="126"/>
      <c r="C602" s="23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52"/>
      <c r="P602" s="22"/>
      <c r="Q602" s="22"/>
      <c r="R602" s="23"/>
      <c r="S602" s="23"/>
      <c r="T602" s="23"/>
      <c r="U602" s="23"/>
      <c r="V602" s="23"/>
      <c r="W602" s="23"/>
      <c r="X602" s="23"/>
      <c r="Y602" s="23"/>
      <c r="Z602" s="23"/>
      <c r="AA602" s="24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92"/>
      <c r="AN602" s="421"/>
      <c r="AO602" s="292"/>
      <c r="AP602" s="292"/>
      <c r="AQ602" s="292"/>
      <c r="AR602" s="292"/>
      <c r="AS602" s="292"/>
      <c r="AT602" s="292"/>
      <c r="AU602" s="292"/>
      <c r="AV602" s="292"/>
      <c r="AW602" s="292"/>
      <c r="AX602" s="292"/>
      <c r="AY602" s="292"/>
      <c r="AZ602" s="421"/>
      <c r="BA602" s="292"/>
      <c r="BB602" s="292"/>
      <c r="BC602" s="292"/>
      <c r="BD602" s="292"/>
      <c r="BE602" s="292"/>
      <c r="BF602" s="292"/>
      <c r="BG602" s="292"/>
      <c r="BH602" s="292"/>
      <c r="BI602" s="292"/>
      <c r="BJ602" s="292"/>
      <c r="BK602" s="24"/>
      <c r="BL602" s="53"/>
      <c r="BM602" s="26"/>
      <c r="BN602" s="23"/>
      <c r="BO602" s="23"/>
      <c r="BP602" s="23"/>
      <c r="BQ602" s="23"/>
    </row>
    <row r="603" spans="1:69" ht="12.75" customHeight="1" x14ac:dyDescent="0.25">
      <c r="A603" s="23"/>
      <c r="B603" s="126"/>
      <c r="C603" s="23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52"/>
      <c r="P603" s="22"/>
      <c r="Q603" s="22"/>
      <c r="R603" s="23"/>
      <c r="S603" s="23"/>
      <c r="T603" s="23"/>
      <c r="U603" s="23"/>
      <c r="V603" s="23"/>
      <c r="W603" s="23"/>
      <c r="X603" s="23"/>
      <c r="Y603" s="23"/>
      <c r="Z603" s="23"/>
      <c r="AA603" s="24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92"/>
      <c r="AN603" s="421"/>
      <c r="AO603" s="292"/>
      <c r="AP603" s="292"/>
      <c r="AQ603" s="292"/>
      <c r="AR603" s="292"/>
      <c r="AS603" s="292"/>
      <c r="AT603" s="292"/>
      <c r="AU603" s="292"/>
      <c r="AV603" s="292"/>
      <c r="AW603" s="292"/>
      <c r="AX603" s="292"/>
      <c r="AY603" s="292"/>
      <c r="AZ603" s="421"/>
      <c r="BA603" s="292"/>
      <c r="BB603" s="292"/>
      <c r="BC603" s="292"/>
      <c r="BD603" s="292"/>
      <c r="BE603" s="292"/>
      <c r="BF603" s="292"/>
      <c r="BG603" s="292"/>
      <c r="BH603" s="292"/>
      <c r="BI603" s="292"/>
      <c r="BJ603" s="292"/>
      <c r="BK603" s="24"/>
      <c r="BL603" s="53"/>
      <c r="BM603" s="26"/>
      <c r="BN603" s="23"/>
      <c r="BO603" s="23"/>
      <c r="BP603" s="23"/>
      <c r="BQ603" s="23"/>
    </row>
    <row r="604" spans="1:69" ht="12.75" customHeight="1" x14ac:dyDescent="0.25">
      <c r="A604" s="23"/>
      <c r="B604" s="126"/>
      <c r="C604" s="23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52"/>
      <c r="P604" s="22"/>
      <c r="Q604" s="22"/>
      <c r="R604" s="23"/>
      <c r="S604" s="23"/>
      <c r="T604" s="23"/>
      <c r="U604" s="23"/>
      <c r="V604" s="23"/>
      <c r="W604" s="23"/>
      <c r="X604" s="23"/>
      <c r="Y604" s="23"/>
      <c r="Z604" s="23"/>
      <c r="AA604" s="24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92"/>
      <c r="AN604" s="421"/>
      <c r="AO604" s="292"/>
      <c r="AP604" s="292"/>
      <c r="AQ604" s="292"/>
      <c r="AR604" s="292"/>
      <c r="AS604" s="292"/>
      <c r="AT604" s="292"/>
      <c r="AU604" s="292"/>
      <c r="AV604" s="292"/>
      <c r="AW604" s="292"/>
      <c r="AX604" s="292"/>
      <c r="AY604" s="292"/>
      <c r="AZ604" s="421"/>
      <c r="BA604" s="292"/>
      <c r="BB604" s="292"/>
      <c r="BC604" s="292"/>
      <c r="BD604" s="292"/>
      <c r="BE604" s="292"/>
      <c r="BF604" s="292"/>
      <c r="BG604" s="292"/>
      <c r="BH604" s="292"/>
      <c r="BI604" s="292"/>
      <c r="BJ604" s="292"/>
      <c r="BK604" s="24"/>
      <c r="BL604" s="53"/>
      <c r="BM604" s="26"/>
      <c r="BN604" s="23"/>
      <c r="BO604" s="23"/>
      <c r="BP604" s="23"/>
      <c r="BQ604" s="23"/>
    </row>
    <row r="605" spans="1:69" ht="12.75" customHeight="1" x14ac:dyDescent="0.25">
      <c r="A605" s="23"/>
      <c r="B605" s="126"/>
      <c r="C605" s="23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52"/>
      <c r="P605" s="22"/>
      <c r="Q605" s="22"/>
      <c r="R605" s="23"/>
      <c r="S605" s="23"/>
      <c r="T605" s="23"/>
      <c r="U605" s="23"/>
      <c r="V605" s="23"/>
      <c r="W605" s="23"/>
      <c r="X605" s="23"/>
      <c r="Y605" s="23"/>
      <c r="Z605" s="23"/>
      <c r="AA605" s="24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92"/>
      <c r="AN605" s="421"/>
      <c r="AO605" s="292"/>
      <c r="AP605" s="292"/>
      <c r="AQ605" s="292"/>
      <c r="AR605" s="292"/>
      <c r="AS605" s="292"/>
      <c r="AT605" s="292"/>
      <c r="AU605" s="292"/>
      <c r="AV605" s="292"/>
      <c r="AW605" s="292"/>
      <c r="AX605" s="292"/>
      <c r="AY605" s="292"/>
      <c r="AZ605" s="421"/>
      <c r="BA605" s="292"/>
      <c r="BB605" s="292"/>
      <c r="BC605" s="292"/>
      <c r="BD605" s="292"/>
      <c r="BE605" s="292"/>
      <c r="BF605" s="292"/>
      <c r="BG605" s="292"/>
      <c r="BH605" s="292"/>
      <c r="BI605" s="292"/>
      <c r="BJ605" s="292"/>
      <c r="BK605" s="24"/>
      <c r="BL605" s="53"/>
      <c r="BM605" s="26"/>
      <c r="BN605" s="23"/>
      <c r="BO605" s="23"/>
      <c r="BP605" s="23"/>
      <c r="BQ605" s="23"/>
    </row>
    <row r="606" spans="1:69" ht="12.75" customHeight="1" x14ac:dyDescent="0.25">
      <c r="A606" s="23"/>
      <c r="B606" s="126"/>
      <c r="C606" s="23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52"/>
      <c r="P606" s="22"/>
      <c r="Q606" s="22"/>
      <c r="R606" s="23"/>
      <c r="S606" s="23"/>
      <c r="T606" s="23"/>
      <c r="U606" s="23"/>
      <c r="V606" s="23"/>
      <c r="W606" s="23"/>
      <c r="X606" s="23"/>
      <c r="Y606" s="23"/>
      <c r="Z606" s="23"/>
      <c r="AA606" s="24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92"/>
      <c r="AN606" s="421"/>
      <c r="AO606" s="292"/>
      <c r="AP606" s="292"/>
      <c r="AQ606" s="292"/>
      <c r="AR606" s="292"/>
      <c r="AS606" s="292"/>
      <c r="AT606" s="292"/>
      <c r="AU606" s="292"/>
      <c r="AV606" s="292"/>
      <c r="AW606" s="292"/>
      <c r="AX606" s="292"/>
      <c r="AY606" s="292"/>
      <c r="AZ606" s="421"/>
      <c r="BA606" s="292"/>
      <c r="BB606" s="292"/>
      <c r="BC606" s="292"/>
      <c r="BD606" s="292"/>
      <c r="BE606" s="292"/>
      <c r="BF606" s="292"/>
      <c r="BG606" s="292"/>
      <c r="BH606" s="292"/>
      <c r="BI606" s="292"/>
      <c r="BJ606" s="292"/>
      <c r="BK606" s="24"/>
      <c r="BL606" s="53"/>
      <c r="BM606" s="26"/>
      <c r="BN606" s="23"/>
      <c r="BO606" s="23"/>
      <c r="BP606" s="23"/>
      <c r="BQ606" s="23"/>
    </row>
    <row r="607" spans="1:69" ht="12.75" customHeight="1" x14ac:dyDescent="0.25">
      <c r="A607" s="23"/>
      <c r="B607" s="126"/>
      <c r="C607" s="23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52"/>
      <c r="P607" s="22"/>
      <c r="Q607" s="22"/>
      <c r="R607" s="23"/>
      <c r="S607" s="23"/>
      <c r="T607" s="23"/>
      <c r="U607" s="23"/>
      <c r="V607" s="23"/>
      <c r="W607" s="23"/>
      <c r="X607" s="23"/>
      <c r="Y607" s="23"/>
      <c r="Z607" s="23"/>
      <c r="AA607" s="24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92"/>
      <c r="AN607" s="421"/>
      <c r="AO607" s="292"/>
      <c r="AP607" s="292"/>
      <c r="AQ607" s="292"/>
      <c r="AR607" s="292"/>
      <c r="AS607" s="292"/>
      <c r="AT607" s="292"/>
      <c r="AU607" s="292"/>
      <c r="AV607" s="292"/>
      <c r="AW607" s="292"/>
      <c r="AX607" s="292"/>
      <c r="AY607" s="292"/>
      <c r="AZ607" s="421"/>
      <c r="BA607" s="292"/>
      <c r="BB607" s="292"/>
      <c r="BC607" s="292"/>
      <c r="BD607" s="292"/>
      <c r="BE607" s="292"/>
      <c r="BF607" s="292"/>
      <c r="BG607" s="292"/>
      <c r="BH607" s="292"/>
      <c r="BI607" s="292"/>
      <c r="BJ607" s="292"/>
      <c r="BK607" s="24"/>
      <c r="BL607" s="53"/>
      <c r="BM607" s="26"/>
      <c r="BN607" s="23"/>
      <c r="BO607" s="23"/>
      <c r="BP607" s="23"/>
      <c r="BQ607" s="23"/>
    </row>
    <row r="608" spans="1:69" ht="12.75" customHeight="1" x14ac:dyDescent="0.25">
      <c r="A608" s="23"/>
      <c r="B608" s="126"/>
      <c r="C608" s="23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52"/>
      <c r="P608" s="22"/>
      <c r="Q608" s="22"/>
      <c r="R608" s="23"/>
      <c r="S608" s="23"/>
      <c r="T608" s="23"/>
      <c r="U608" s="23"/>
      <c r="V608" s="23"/>
      <c r="W608" s="23"/>
      <c r="X608" s="23"/>
      <c r="Y608" s="23"/>
      <c r="Z608" s="23"/>
      <c r="AA608" s="24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92"/>
      <c r="AN608" s="421"/>
      <c r="AO608" s="292"/>
      <c r="AP608" s="292"/>
      <c r="AQ608" s="292"/>
      <c r="AR608" s="292"/>
      <c r="AS608" s="292"/>
      <c r="AT608" s="292"/>
      <c r="AU608" s="292"/>
      <c r="AV608" s="292"/>
      <c r="AW608" s="292"/>
      <c r="AX608" s="292"/>
      <c r="AY608" s="292"/>
      <c r="AZ608" s="421"/>
      <c r="BA608" s="292"/>
      <c r="BB608" s="292"/>
      <c r="BC608" s="292"/>
      <c r="BD608" s="292"/>
      <c r="BE608" s="292"/>
      <c r="BF608" s="292"/>
      <c r="BG608" s="292"/>
      <c r="BH608" s="292"/>
      <c r="BI608" s="292"/>
      <c r="BJ608" s="292"/>
      <c r="BK608" s="24"/>
      <c r="BL608" s="53"/>
      <c r="BM608" s="26"/>
      <c r="BN608" s="23"/>
      <c r="BO608" s="23"/>
      <c r="BP608" s="23"/>
      <c r="BQ608" s="23"/>
    </row>
    <row r="609" spans="1:69" ht="12.75" customHeight="1" x14ac:dyDescent="0.25">
      <c r="A609" s="23"/>
      <c r="B609" s="126"/>
      <c r="C609" s="23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52"/>
      <c r="P609" s="22"/>
      <c r="Q609" s="22"/>
      <c r="R609" s="23"/>
      <c r="S609" s="23"/>
      <c r="T609" s="23"/>
      <c r="U609" s="23"/>
      <c r="V609" s="23"/>
      <c r="W609" s="23"/>
      <c r="X609" s="23"/>
      <c r="Y609" s="23"/>
      <c r="Z609" s="23"/>
      <c r="AA609" s="24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92"/>
      <c r="AN609" s="421"/>
      <c r="AO609" s="292"/>
      <c r="AP609" s="292"/>
      <c r="AQ609" s="292"/>
      <c r="AR609" s="292"/>
      <c r="AS609" s="292"/>
      <c r="AT609" s="292"/>
      <c r="AU609" s="292"/>
      <c r="AV609" s="292"/>
      <c r="AW609" s="292"/>
      <c r="AX609" s="292"/>
      <c r="AY609" s="292"/>
      <c r="AZ609" s="421"/>
      <c r="BA609" s="292"/>
      <c r="BB609" s="292"/>
      <c r="BC609" s="292"/>
      <c r="BD609" s="292"/>
      <c r="BE609" s="292"/>
      <c r="BF609" s="292"/>
      <c r="BG609" s="292"/>
      <c r="BH609" s="292"/>
      <c r="BI609" s="292"/>
      <c r="BJ609" s="292"/>
      <c r="BK609" s="24"/>
      <c r="BL609" s="53"/>
      <c r="BM609" s="26"/>
      <c r="BN609" s="23"/>
      <c r="BO609" s="23"/>
      <c r="BP609" s="23"/>
      <c r="BQ609" s="23"/>
    </row>
    <row r="610" spans="1:69" ht="12.75" customHeight="1" x14ac:dyDescent="0.25">
      <c r="A610" s="23"/>
      <c r="B610" s="126"/>
      <c r="C610" s="23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52"/>
      <c r="P610" s="22"/>
      <c r="Q610" s="22"/>
      <c r="R610" s="23"/>
      <c r="S610" s="23"/>
      <c r="T610" s="23"/>
      <c r="U610" s="23"/>
      <c r="V610" s="23"/>
      <c r="W610" s="23"/>
      <c r="X610" s="23"/>
      <c r="Y610" s="23"/>
      <c r="Z610" s="23"/>
      <c r="AA610" s="24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92"/>
      <c r="AN610" s="421"/>
      <c r="AO610" s="292"/>
      <c r="AP610" s="292"/>
      <c r="AQ610" s="292"/>
      <c r="AR610" s="292"/>
      <c r="AS610" s="292"/>
      <c r="AT610" s="292"/>
      <c r="AU610" s="292"/>
      <c r="AV610" s="292"/>
      <c r="AW610" s="292"/>
      <c r="AX610" s="292"/>
      <c r="AY610" s="292"/>
      <c r="AZ610" s="421"/>
      <c r="BA610" s="292"/>
      <c r="BB610" s="292"/>
      <c r="BC610" s="292"/>
      <c r="BD610" s="292"/>
      <c r="BE610" s="292"/>
      <c r="BF610" s="292"/>
      <c r="BG610" s="292"/>
      <c r="BH610" s="292"/>
      <c r="BI610" s="292"/>
      <c r="BJ610" s="292"/>
      <c r="BK610" s="24"/>
      <c r="BL610" s="53"/>
      <c r="BM610" s="26"/>
      <c r="BN610" s="23"/>
      <c r="BO610" s="23"/>
      <c r="BP610" s="23"/>
      <c r="BQ610" s="23"/>
    </row>
    <row r="611" spans="1:69" ht="12.75" customHeight="1" x14ac:dyDescent="0.25">
      <c r="A611" s="23"/>
      <c r="B611" s="126"/>
      <c r="C611" s="23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52"/>
      <c r="P611" s="22"/>
      <c r="Q611" s="22"/>
      <c r="R611" s="23"/>
      <c r="S611" s="23"/>
      <c r="T611" s="23"/>
      <c r="U611" s="23"/>
      <c r="V611" s="23"/>
      <c r="W611" s="23"/>
      <c r="X611" s="23"/>
      <c r="Y611" s="23"/>
      <c r="Z611" s="23"/>
      <c r="AA611" s="24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92"/>
      <c r="AN611" s="421"/>
      <c r="AO611" s="292"/>
      <c r="AP611" s="292"/>
      <c r="AQ611" s="292"/>
      <c r="AR611" s="292"/>
      <c r="AS611" s="292"/>
      <c r="AT611" s="292"/>
      <c r="AU611" s="292"/>
      <c r="AV611" s="292"/>
      <c r="AW611" s="292"/>
      <c r="AX611" s="292"/>
      <c r="AY611" s="292"/>
      <c r="AZ611" s="421"/>
      <c r="BA611" s="292"/>
      <c r="BB611" s="292"/>
      <c r="BC611" s="292"/>
      <c r="BD611" s="292"/>
      <c r="BE611" s="292"/>
      <c r="BF611" s="292"/>
      <c r="BG611" s="292"/>
      <c r="BH611" s="292"/>
      <c r="BI611" s="292"/>
      <c r="BJ611" s="292"/>
      <c r="BK611" s="24"/>
      <c r="BL611" s="53"/>
      <c r="BM611" s="26"/>
      <c r="BN611" s="23"/>
      <c r="BO611" s="23"/>
      <c r="BP611" s="23"/>
      <c r="BQ611" s="23"/>
    </row>
    <row r="612" spans="1:69" ht="12.75" customHeight="1" x14ac:dyDescent="0.25">
      <c r="A612" s="23"/>
      <c r="B612" s="126"/>
      <c r="C612" s="23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52"/>
      <c r="P612" s="22"/>
      <c r="Q612" s="22"/>
      <c r="R612" s="23"/>
      <c r="S612" s="23"/>
      <c r="T612" s="23"/>
      <c r="U612" s="23"/>
      <c r="V612" s="23"/>
      <c r="W612" s="23"/>
      <c r="X612" s="23"/>
      <c r="Y612" s="23"/>
      <c r="Z612" s="23"/>
      <c r="AA612" s="24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92"/>
      <c r="AN612" s="421"/>
      <c r="AO612" s="292"/>
      <c r="AP612" s="292"/>
      <c r="AQ612" s="292"/>
      <c r="AR612" s="292"/>
      <c r="AS612" s="292"/>
      <c r="AT612" s="292"/>
      <c r="AU612" s="292"/>
      <c r="AV612" s="292"/>
      <c r="AW612" s="292"/>
      <c r="AX612" s="292"/>
      <c r="AY612" s="292"/>
      <c r="AZ612" s="421"/>
      <c r="BA612" s="292"/>
      <c r="BB612" s="292"/>
      <c r="BC612" s="292"/>
      <c r="BD612" s="292"/>
      <c r="BE612" s="292"/>
      <c r="BF612" s="292"/>
      <c r="BG612" s="292"/>
      <c r="BH612" s="292"/>
      <c r="BI612" s="292"/>
      <c r="BJ612" s="292"/>
      <c r="BK612" s="24"/>
      <c r="BL612" s="53"/>
      <c r="BM612" s="26"/>
      <c r="BN612" s="23"/>
      <c r="BO612" s="23"/>
      <c r="BP612" s="23"/>
      <c r="BQ612" s="23"/>
    </row>
    <row r="613" spans="1:69" ht="12.75" customHeight="1" x14ac:dyDescent="0.25">
      <c r="A613" s="23"/>
      <c r="B613" s="126"/>
      <c r="C613" s="23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52"/>
      <c r="P613" s="22"/>
      <c r="Q613" s="22"/>
      <c r="R613" s="23"/>
      <c r="S613" s="23"/>
      <c r="T613" s="23"/>
      <c r="U613" s="23"/>
      <c r="V613" s="23"/>
      <c r="W613" s="23"/>
      <c r="X613" s="23"/>
      <c r="Y613" s="23"/>
      <c r="Z613" s="23"/>
      <c r="AA613" s="24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92"/>
      <c r="AN613" s="421"/>
      <c r="AO613" s="292"/>
      <c r="AP613" s="292"/>
      <c r="AQ613" s="292"/>
      <c r="AR613" s="292"/>
      <c r="AS613" s="292"/>
      <c r="AT613" s="292"/>
      <c r="AU613" s="292"/>
      <c r="AV613" s="292"/>
      <c r="AW613" s="292"/>
      <c r="AX613" s="292"/>
      <c r="AY613" s="292"/>
      <c r="AZ613" s="421"/>
      <c r="BA613" s="292"/>
      <c r="BB613" s="292"/>
      <c r="BC613" s="292"/>
      <c r="BD613" s="292"/>
      <c r="BE613" s="292"/>
      <c r="BF613" s="292"/>
      <c r="BG613" s="292"/>
      <c r="BH613" s="292"/>
      <c r="BI613" s="292"/>
      <c r="BJ613" s="292"/>
      <c r="BK613" s="24"/>
      <c r="BL613" s="53"/>
      <c r="BM613" s="26"/>
      <c r="BN613" s="23"/>
      <c r="BO613" s="23"/>
      <c r="BP613" s="23"/>
      <c r="BQ613" s="23"/>
    </row>
    <row r="614" spans="1:69" ht="12.75" customHeight="1" x14ac:dyDescent="0.25">
      <c r="A614" s="23"/>
      <c r="B614" s="126"/>
      <c r="C614" s="23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52"/>
      <c r="P614" s="22"/>
      <c r="Q614" s="22"/>
      <c r="R614" s="23"/>
      <c r="S614" s="23"/>
      <c r="T614" s="23"/>
      <c r="U614" s="23"/>
      <c r="V614" s="23"/>
      <c r="W614" s="23"/>
      <c r="X614" s="23"/>
      <c r="Y614" s="23"/>
      <c r="Z614" s="23"/>
      <c r="AA614" s="24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92"/>
      <c r="AN614" s="421"/>
      <c r="AO614" s="292"/>
      <c r="AP614" s="292"/>
      <c r="AQ614" s="292"/>
      <c r="AR614" s="292"/>
      <c r="AS614" s="292"/>
      <c r="AT614" s="292"/>
      <c r="AU614" s="292"/>
      <c r="AV614" s="292"/>
      <c r="AW614" s="292"/>
      <c r="AX614" s="292"/>
      <c r="AY614" s="292"/>
      <c r="AZ614" s="421"/>
      <c r="BA614" s="292"/>
      <c r="BB614" s="292"/>
      <c r="BC614" s="292"/>
      <c r="BD614" s="292"/>
      <c r="BE614" s="292"/>
      <c r="BF614" s="292"/>
      <c r="BG614" s="292"/>
      <c r="BH614" s="292"/>
      <c r="BI614" s="292"/>
      <c r="BJ614" s="292"/>
      <c r="BK614" s="24"/>
      <c r="BL614" s="53"/>
      <c r="BM614" s="26"/>
      <c r="BN614" s="23"/>
      <c r="BO614" s="23"/>
      <c r="BP614" s="23"/>
      <c r="BQ614" s="23"/>
    </row>
    <row r="615" spans="1:69" ht="12.75" customHeight="1" x14ac:dyDescent="0.25">
      <c r="A615" s="23"/>
      <c r="B615" s="126"/>
      <c r="C615" s="23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52"/>
      <c r="P615" s="22"/>
      <c r="Q615" s="22"/>
      <c r="R615" s="23"/>
      <c r="S615" s="23"/>
      <c r="T615" s="23"/>
      <c r="U615" s="23"/>
      <c r="V615" s="23"/>
      <c r="W615" s="23"/>
      <c r="X615" s="23"/>
      <c r="Y615" s="23"/>
      <c r="Z615" s="23"/>
      <c r="AA615" s="24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92"/>
      <c r="AN615" s="421"/>
      <c r="AO615" s="292"/>
      <c r="AP615" s="292"/>
      <c r="AQ615" s="292"/>
      <c r="AR615" s="292"/>
      <c r="AS615" s="292"/>
      <c r="AT615" s="292"/>
      <c r="AU615" s="292"/>
      <c r="AV615" s="292"/>
      <c r="AW615" s="292"/>
      <c r="AX615" s="292"/>
      <c r="AY615" s="292"/>
      <c r="AZ615" s="421"/>
      <c r="BA615" s="292"/>
      <c r="BB615" s="292"/>
      <c r="BC615" s="292"/>
      <c r="BD615" s="292"/>
      <c r="BE615" s="292"/>
      <c r="BF615" s="292"/>
      <c r="BG615" s="292"/>
      <c r="BH615" s="292"/>
      <c r="BI615" s="292"/>
      <c r="BJ615" s="292"/>
      <c r="BK615" s="24"/>
      <c r="BL615" s="53"/>
      <c r="BM615" s="26"/>
      <c r="BN615" s="23"/>
      <c r="BO615" s="23"/>
      <c r="BP615" s="23"/>
      <c r="BQ615" s="23"/>
    </row>
    <row r="616" spans="1:69" ht="12.75" customHeight="1" x14ac:dyDescent="0.25">
      <c r="A616" s="23"/>
      <c r="B616" s="126"/>
      <c r="C616" s="23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52"/>
      <c r="P616" s="22"/>
      <c r="Q616" s="22"/>
      <c r="R616" s="23"/>
      <c r="S616" s="23"/>
      <c r="T616" s="23"/>
      <c r="U616" s="23"/>
      <c r="V616" s="23"/>
      <c r="W616" s="23"/>
      <c r="X616" s="23"/>
      <c r="Y616" s="23"/>
      <c r="Z616" s="23"/>
      <c r="AA616" s="24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92"/>
      <c r="AN616" s="421"/>
      <c r="AO616" s="292"/>
      <c r="AP616" s="292"/>
      <c r="AQ616" s="292"/>
      <c r="AR616" s="292"/>
      <c r="AS616" s="292"/>
      <c r="AT616" s="292"/>
      <c r="AU616" s="292"/>
      <c r="AV616" s="292"/>
      <c r="AW616" s="292"/>
      <c r="AX616" s="292"/>
      <c r="AY616" s="292"/>
      <c r="AZ616" s="421"/>
      <c r="BA616" s="292"/>
      <c r="BB616" s="292"/>
      <c r="BC616" s="292"/>
      <c r="BD616" s="292"/>
      <c r="BE616" s="292"/>
      <c r="BF616" s="292"/>
      <c r="BG616" s="292"/>
      <c r="BH616" s="292"/>
      <c r="BI616" s="292"/>
      <c r="BJ616" s="292"/>
      <c r="BK616" s="24"/>
      <c r="BL616" s="53"/>
      <c r="BM616" s="26"/>
      <c r="BN616" s="23"/>
      <c r="BO616" s="23"/>
      <c r="BP616" s="23"/>
      <c r="BQ616" s="23"/>
    </row>
    <row r="617" spans="1:69" ht="12.75" customHeight="1" x14ac:dyDescent="0.25">
      <c r="A617" s="23"/>
      <c r="B617" s="126"/>
      <c r="C617" s="23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52"/>
      <c r="P617" s="22"/>
      <c r="Q617" s="22"/>
      <c r="R617" s="23"/>
      <c r="S617" s="23"/>
      <c r="T617" s="23"/>
      <c r="U617" s="23"/>
      <c r="V617" s="23"/>
      <c r="W617" s="23"/>
      <c r="X617" s="23"/>
      <c r="Y617" s="23"/>
      <c r="Z617" s="23"/>
      <c r="AA617" s="24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92"/>
      <c r="AN617" s="421"/>
      <c r="AO617" s="292"/>
      <c r="AP617" s="292"/>
      <c r="AQ617" s="292"/>
      <c r="AR617" s="292"/>
      <c r="AS617" s="292"/>
      <c r="AT617" s="292"/>
      <c r="AU617" s="292"/>
      <c r="AV617" s="292"/>
      <c r="AW617" s="292"/>
      <c r="AX617" s="292"/>
      <c r="AY617" s="292"/>
      <c r="AZ617" s="421"/>
      <c r="BA617" s="292"/>
      <c r="BB617" s="292"/>
      <c r="BC617" s="292"/>
      <c r="BD617" s="292"/>
      <c r="BE617" s="292"/>
      <c r="BF617" s="292"/>
      <c r="BG617" s="292"/>
      <c r="BH617" s="292"/>
      <c r="BI617" s="292"/>
      <c r="BJ617" s="292"/>
      <c r="BK617" s="24"/>
      <c r="BL617" s="53"/>
      <c r="BM617" s="26"/>
      <c r="BN617" s="23"/>
      <c r="BO617" s="23"/>
      <c r="BP617" s="23"/>
      <c r="BQ617" s="23"/>
    </row>
    <row r="618" spans="1:69" ht="12.75" customHeight="1" x14ac:dyDescent="0.25">
      <c r="A618" s="23"/>
      <c r="B618" s="126"/>
      <c r="C618" s="23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52"/>
      <c r="P618" s="22"/>
      <c r="Q618" s="22"/>
      <c r="R618" s="23"/>
      <c r="S618" s="23"/>
      <c r="T618" s="23"/>
      <c r="U618" s="23"/>
      <c r="V618" s="23"/>
      <c r="W618" s="23"/>
      <c r="X618" s="23"/>
      <c r="Y618" s="23"/>
      <c r="Z618" s="23"/>
      <c r="AA618" s="24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92"/>
      <c r="AN618" s="421"/>
      <c r="AO618" s="292"/>
      <c r="AP618" s="292"/>
      <c r="AQ618" s="292"/>
      <c r="AR618" s="292"/>
      <c r="AS618" s="292"/>
      <c r="AT618" s="292"/>
      <c r="AU618" s="292"/>
      <c r="AV618" s="292"/>
      <c r="AW618" s="292"/>
      <c r="AX618" s="292"/>
      <c r="AY618" s="292"/>
      <c r="AZ618" s="421"/>
      <c r="BA618" s="292"/>
      <c r="BB618" s="292"/>
      <c r="BC618" s="292"/>
      <c r="BD618" s="292"/>
      <c r="BE618" s="292"/>
      <c r="BF618" s="292"/>
      <c r="BG618" s="292"/>
      <c r="BH618" s="292"/>
      <c r="BI618" s="292"/>
      <c r="BJ618" s="292"/>
      <c r="BK618" s="24"/>
      <c r="BL618" s="53"/>
      <c r="BM618" s="26"/>
      <c r="BN618" s="23"/>
      <c r="BO618" s="23"/>
      <c r="BP618" s="23"/>
      <c r="BQ618" s="23"/>
    </row>
    <row r="619" spans="1:69" ht="12.75" customHeight="1" x14ac:dyDescent="0.25">
      <c r="A619" s="23"/>
      <c r="B619" s="126"/>
      <c r="C619" s="23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52"/>
      <c r="P619" s="22"/>
      <c r="Q619" s="22"/>
      <c r="R619" s="23"/>
      <c r="S619" s="23"/>
      <c r="T619" s="23"/>
      <c r="U619" s="23"/>
      <c r="V619" s="23"/>
      <c r="W619" s="23"/>
      <c r="X619" s="23"/>
      <c r="Y619" s="23"/>
      <c r="Z619" s="23"/>
      <c r="AA619" s="24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92"/>
      <c r="AN619" s="421"/>
      <c r="AO619" s="292"/>
      <c r="AP619" s="292"/>
      <c r="AQ619" s="292"/>
      <c r="AR619" s="292"/>
      <c r="AS619" s="292"/>
      <c r="AT619" s="292"/>
      <c r="AU619" s="292"/>
      <c r="AV619" s="292"/>
      <c r="AW619" s="292"/>
      <c r="AX619" s="292"/>
      <c r="AY619" s="292"/>
      <c r="AZ619" s="421"/>
      <c r="BA619" s="292"/>
      <c r="BB619" s="292"/>
      <c r="BC619" s="292"/>
      <c r="BD619" s="292"/>
      <c r="BE619" s="292"/>
      <c r="BF619" s="292"/>
      <c r="BG619" s="292"/>
      <c r="BH619" s="292"/>
      <c r="BI619" s="292"/>
      <c r="BJ619" s="292"/>
      <c r="BK619" s="24"/>
      <c r="BL619" s="53"/>
      <c r="BM619" s="26"/>
      <c r="BN619" s="23"/>
      <c r="BO619" s="23"/>
      <c r="BP619" s="23"/>
      <c r="BQ619" s="23"/>
    </row>
    <row r="620" spans="1:69" ht="12.75" customHeight="1" x14ac:dyDescent="0.25">
      <c r="A620" s="23"/>
      <c r="B620" s="126"/>
      <c r="C620" s="23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52"/>
      <c r="P620" s="22"/>
      <c r="Q620" s="22"/>
      <c r="R620" s="23"/>
      <c r="S620" s="23"/>
      <c r="T620" s="23"/>
      <c r="U620" s="23"/>
      <c r="V620" s="23"/>
      <c r="W620" s="23"/>
      <c r="X620" s="23"/>
      <c r="Y620" s="23"/>
      <c r="Z620" s="23"/>
      <c r="AA620" s="24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92"/>
      <c r="AN620" s="421"/>
      <c r="AO620" s="292"/>
      <c r="AP620" s="292"/>
      <c r="AQ620" s="292"/>
      <c r="AR620" s="292"/>
      <c r="AS620" s="292"/>
      <c r="AT620" s="292"/>
      <c r="AU620" s="292"/>
      <c r="AV620" s="292"/>
      <c r="AW620" s="292"/>
      <c r="AX620" s="292"/>
      <c r="AY620" s="292"/>
      <c r="AZ620" s="421"/>
      <c r="BA620" s="292"/>
      <c r="BB620" s="292"/>
      <c r="BC620" s="292"/>
      <c r="BD620" s="292"/>
      <c r="BE620" s="292"/>
      <c r="BF620" s="292"/>
      <c r="BG620" s="292"/>
      <c r="BH620" s="292"/>
      <c r="BI620" s="292"/>
      <c r="BJ620" s="292"/>
      <c r="BK620" s="24"/>
      <c r="BL620" s="53"/>
      <c r="BM620" s="26"/>
      <c r="BN620" s="23"/>
      <c r="BO620" s="23"/>
      <c r="BP620" s="23"/>
      <c r="BQ620" s="23"/>
    </row>
    <row r="621" spans="1:69" ht="12.75" customHeight="1" x14ac:dyDescent="0.25">
      <c r="A621" s="23"/>
      <c r="B621" s="126"/>
      <c r="C621" s="23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52"/>
      <c r="P621" s="22"/>
      <c r="Q621" s="22"/>
      <c r="R621" s="23"/>
      <c r="S621" s="23"/>
      <c r="T621" s="23"/>
      <c r="U621" s="23"/>
      <c r="V621" s="23"/>
      <c r="W621" s="23"/>
      <c r="X621" s="23"/>
      <c r="Y621" s="23"/>
      <c r="Z621" s="23"/>
      <c r="AA621" s="24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92"/>
      <c r="AN621" s="421"/>
      <c r="AO621" s="292"/>
      <c r="AP621" s="292"/>
      <c r="AQ621" s="292"/>
      <c r="AR621" s="292"/>
      <c r="AS621" s="292"/>
      <c r="AT621" s="292"/>
      <c r="AU621" s="292"/>
      <c r="AV621" s="292"/>
      <c r="AW621" s="292"/>
      <c r="AX621" s="292"/>
      <c r="AY621" s="292"/>
      <c r="AZ621" s="421"/>
      <c r="BA621" s="292"/>
      <c r="BB621" s="292"/>
      <c r="BC621" s="292"/>
      <c r="BD621" s="292"/>
      <c r="BE621" s="292"/>
      <c r="BF621" s="292"/>
      <c r="BG621" s="292"/>
      <c r="BH621" s="292"/>
      <c r="BI621" s="292"/>
      <c r="BJ621" s="292"/>
      <c r="BK621" s="24"/>
      <c r="BL621" s="53"/>
      <c r="BM621" s="26"/>
      <c r="BN621" s="23"/>
      <c r="BO621" s="23"/>
      <c r="BP621" s="23"/>
      <c r="BQ621" s="23"/>
    </row>
    <row r="622" spans="1:69" ht="12.75" customHeight="1" x14ac:dyDescent="0.25">
      <c r="A622" s="23"/>
      <c r="B622" s="126"/>
      <c r="C622" s="23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52"/>
      <c r="P622" s="22"/>
      <c r="Q622" s="22"/>
      <c r="R622" s="23"/>
      <c r="S622" s="23"/>
      <c r="T622" s="23"/>
      <c r="U622" s="23"/>
      <c r="V622" s="23"/>
      <c r="W622" s="23"/>
      <c r="X622" s="23"/>
      <c r="Y622" s="23"/>
      <c r="Z622" s="23"/>
      <c r="AA622" s="24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92"/>
      <c r="AN622" s="421"/>
      <c r="AO622" s="292"/>
      <c r="AP622" s="292"/>
      <c r="AQ622" s="292"/>
      <c r="AR622" s="292"/>
      <c r="AS622" s="292"/>
      <c r="AT622" s="292"/>
      <c r="AU622" s="292"/>
      <c r="AV622" s="292"/>
      <c r="AW622" s="292"/>
      <c r="AX622" s="292"/>
      <c r="AY622" s="292"/>
      <c r="AZ622" s="421"/>
      <c r="BA622" s="292"/>
      <c r="BB622" s="292"/>
      <c r="BC622" s="292"/>
      <c r="BD622" s="292"/>
      <c r="BE622" s="292"/>
      <c r="BF622" s="292"/>
      <c r="BG622" s="292"/>
      <c r="BH622" s="292"/>
      <c r="BI622" s="292"/>
      <c r="BJ622" s="292"/>
      <c r="BK622" s="24"/>
      <c r="BL622" s="53"/>
      <c r="BM622" s="26"/>
      <c r="BN622" s="23"/>
      <c r="BO622" s="23"/>
      <c r="BP622" s="23"/>
      <c r="BQ622" s="23"/>
    </row>
    <row r="623" spans="1:69" ht="12.75" customHeight="1" x14ac:dyDescent="0.25">
      <c r="A623" s="23"/>
      <c r="B623" s="126"/>
      <c r="C623" s="23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52"/>
      <c r="P623" s="22"/>
      <c r="Q623" s="22"/>
      <c r="R623" s="23"/>
      <c r="S623" s="23"/>
      <c r="T623" s="23"/>
      <c r="U623" s="23"/>
      <c r="V623" s="23"/>
      <c r="W623" s="23"/>
      <c r="X623" s="23"/>
      <c r="Y623" s="23"/>
      <c r="Z623" s="23"/>
      <c r="AA623" s="24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92"/>
      <c r="AN623" s="421"/>
      <c r="AO623" s="292"/>
      <c r="AP623" s="292"/>
      <c r="AQ623" s="292"/>
      <c r="AR623" s="292"/>
      <c r="AS623" s="292"/>
      <c r="AT623" s="292"/>
      <c r="AU623" s="292"/>
      <c r="AV623" s="292"/>
      <c r="AW623" s="292"/>
      <c r="AX623" s="292"/>
      <c r="AY623" s="292"/>
      <c r="AZ623" s="421"/>
      <c r="BA623" s="292"/>
      <c r="BB623" s="292"/>
      <c r="BC623" s="292"/>
      <c r="BD623" s="292"/>
      <c r="BE623" s="292"/>
      <c r="BF623" s="292"/>
      <c r="BG623" s="292"/>
      <c r="BH623" s="292"/>
      <c r="BI623" s="292"/>
      <c r="BJ623" s="292"/>
      <c r="BK623" s="24"/>
      <c r="BL623" s="53"/>
      <c r="BM623" s="26"/>
      <c r="BN623" s="23"/>
      <c r="BO623" s="23"/>
      <c r="BP623" s="23"/>
      <c r="BQ623" s="23"/>
    </row>
    <row r="624" spans="1:69" ht="12.75" customHeight="1" x14ac:dyDescent="0.25">
      <c r="A624" s="23"/>
      <c r="B624" s="126"/>
      <c r="C624" s="23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52"/>
      <c r="P624" s="22"/>
      <c r="Q624" s="22"/>
      <c r="R624" s="23"/>
      <c r="S624" s="23"/>
      <c r="T624" s="23"/>
      <c r="U624" s="23"/>
      <c r="V624" s="23"/>
      <c r="W624" s="23"/>
      <c r="X624" s="23"/>
      <c r="Y624" s="23"/>
      <c r="Z624" s="23"/>
      <c r="AA624" s="24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92"/>
      <c r="AN624" s="421"/>
      <c r="AO624" s="292"/>
      <c r="AP624" s="292"/>
      <c r="AQ624" s="292"/>
      <c r="AR624" s="292"/>
      <c r="AS624" s="292"/>
      <c r="AT624" s="292"/>
      <c r="AU624" s="292"/>
      <c r="AV624" s="292"/>
      <c r="AW624" s="292"/>
      <c r="AX624" s="292"/>
      <c r="AY624" s="292"/>
      <c r="AZ624" s="421"/>
      <c r="BA624" s="292"/>
      <c r="BB624" s="292"/>
      <c r="BC624" s="292"/>
      <c r="BD624" s="292"/>
      <c r="BE624" s="292"/>
      <c r="BF624" s="292"/>
      <c r="BG624" s="292"/>
      <c r="BH624" s="292"/>
      <c r="BI624" s="292"/>
      <c r="BJ624" s="292"/>
      <c r="BK624" s="24"/>
      <c r="BL624" s="53"/>
      <c r="BM624" s="26"/>
      <c r="BN624" s="23"/>
      <c r="BO624" s="23"/>
      <c r="BP624" s="23"/>
      <c r="BQ624" s="23"/>
    </row>
    <row r="625" spans="1:69" ht="12.75" customHeight="1" x14ac:dyDescent="0.25">
      <c r="A625" s="23"/>
      <c r="B625" s="126"/>
      <c r="C625" s="23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52"/>
      <c r="P625" s="22"/>
      <c r="Q625" s="22"/>
      <c r="R625" s="23"/>
      <c r="S625" s="23"/>
      <c r="T625" s="23"/>
      <c r="U625" s="23"/>
      <c r="V625" s="23"/>
      <c r="W625" s="23"/>
      <c r="X625" s="23"/>
      <c r="Y625" s="23"/>
      <c r="Z625" s="23"/>
      <c r="AA625" s="24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92"/>
      <c r="AN625" s="421"/>
      <c r="AO625" s="292"/>
      <c r="AP625" s="292"/>
      <c r="AQ625" s="292"/>
      <c r="AR625" s="292"/>
      <c r="AS625" s="292"/>
      <c r="AT625" s="292"/>
      <c r="AU625" s="292"/>
      <c r="AV625" s="292"/>
      <c r="AW625" s="292"/>
      <c r="AX625" s="292"/>
      <c r="AY625" s="292"/>
      <c r="AZ625" s="421"/>
      <c r="BA625" s="292"/>
      <c r="BB625" s="292"/>
      <c r="BC625" s="292"/>
      <c r="BD625" s="292"/>
      <c r="BE625" s="292"/>
      <c r="BF625" s="292"/>
      <c r="BG625" s="292"/>
      <c r="BH625" s="292"/>
      <c r="BI625" s="292"/>
      <c r="BJ625" s="292"/>
      <c r="BK625" s="24"/>
      <c r="BL625" s="53"/>
      <c r="BM625" s="26"/>
      <c r="BN625" s="23"/>
      <c r="BO625" s="23"/>
      <c r="BP625" s="23"/>
      <c r="BQ625" s="23"/>
    </row>
    <row r="626" spans="1:69" ht="12.75" customHeight="1" x14ac:dyDescent="0.25">
      <c r="A626" s="23"/>
      <c r="B626" s="126"/>
      <c r="C626" s="23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52"/>
      <c r="P626" s="22"/>
      <c r="Q626" s="22"/>
      <c r="R626" s="23"/>
      <c r="S626" s="23"/>
      <c r="T626" s="23"/>
      <c r="U626" s="23"/>
      <c r="V626" s="23"/>
      <c r="W626" s="23"/>
      <c r="X626" s="23"/>
      <c r="Y626" s="23"/>
      <c r="Z626" s="23"/>
      <c r="AA626" s="24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92"/>
      <c r="AN626" s="421"/>
      <c r="AO626" s="292"/>
      <c r="AP626" s="292"/>
      <c r="AQ626" s="292"/>
      <c r="AR626" s="292"/>
      <c r="AS626" s="292"/>
      <c r="AT626" s="292"/>
      <c r="AU626" s="292"/>
      <c r="AV626" s="292"/>
      <c r="AW626" s="292"/>
      <c r="AX626" s="292"/>
      <c r="AY626" s="292"/>
      <c r="AZ626" s="421"/>
      <c r="BA626" s="292"/>
      <c r="BB626" s="292"/>
      <c r="BC626" s="292"/>
      <c r="BD626" s="292"/>
      <c r="BE626" s="292"/>
      <c r="BF626" s="292"/>
      <c r="BG626" s="292"/>
      <c r="BH626" s="292"/>
      <c r="BI626" s="292"/>
      <c r="BJ626" s="292"/>
      <c r="BK626" s="24"/>
      <c r="BL626" s="53"/>
      <c r="BM626" s="26"/>
      <c r="BN626" s="23"/>
      <c r="BO626" s="23"/>
      <c r="BP626" s="23"/>
      <c r="BQ626" s="23"/>
    </row>
    <row r="627" spans="1:69" ht="12.75" customHeight="1" x14ac:dyDescent="0.25">
      <c r="A627" s="23"/>
      <c r="B627" s="126"/>
      <c r="C627" s="23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52"/>
      <c r="P627" s="22"/>
      <c r="Q627" s="22"/>
      <c r="R627" s="23"/>
      <c r="S627" s="23"/>
      <c r="T627" s="23"/>
      <c r="U627" s="23"/>
      <c r="V627" s="23"/>
      <c r="W627" s="23"/>
      <c r="X627" s="23"/>
      <c r="Y627" s="23"/>
      <c r="Z627" s="23"/>
      <c r="AA627" s="24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92"/>
      <c r="AN627" s="421"/>
      <c r="AO627" s="292"/>
      <c r="AP627" s="292"/>
      <c r="AQ627" s="292"/>
      <c r="AR627" s="292"/>
      <c r="AS627" s="292"/>
      <c r="AT627" s="292"/>
      <c r="AU627" s="292"/>
      <c r="AV627" s="292"/>
      <c r="AW627" s="292"/>
      <c r="AX627" s="292"/>
      <c r="AY627" s="292"/>
      <c r="AZ627" s="421"/>
      <c r="BA627" s="292"/>
      <c r="BB627" s="292"/>
      <c r="BC627" s="292"/>
      <c r="BD627" s="292"/>
      <c r="BE627" s="292"/>
      <c r="BF627" s="292"/>
      <c r="BG627" s="292"/>
      <c r="BH627" s="292"/>
      <c r="BI627" s="292"/>
      <c r="BJ627" s="292"/>
      <c r="BK627" s="24"/>
      <c r="BL627" s="53"/>
      <c r="BM627" s="26"/>
      <c r="BN627" s="23"/>
      <c r="BO627" s="23"/>
      <c r="BP627" s="23"/>
      <c r="BQ627" s="23"/>
    </row>
    <row r="628" spans="1:69" ht="12.75" customHeight="1" x14ac:dyDescent="0.25">
      <c r="A628" s="23"/>
      <c r="B628" s="126"/>
      <c r="C628" s="23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52"/>
      <c r="P628" s="22"/>
      <c r="Q628" s="22"/>
      <c r="R628" s="23"/>
      <c r="S628" s="23"/>
      <c r="T628" s="23"/>
      <c r="U628" s="23"/>
      <c r="V628" s="23"/>
      <c r="W628" s="23"/>
      <c r="X628" s="23"/>
      <c r="Y628" s="23"/>
      <c r="Z628" s="23"/>
      <c r="AA628" s="24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92"/>
      <c r="AN628" s="421"/>
      <c r="AO628" s="292"/>
      <c r="AP628" s="292"/>
      <c r="AQ628" s="292"/>
      <c r="AR628" s="292"/>
      <c r="AS628" s="292"/>
      <c r="AT628" s="292"/>
      <c r="AU628" s="292"/>
      <c r="AV628" s="292"/>
      <c r="AW628" s="292"/>
      <c r="AX628" s="292"/>
      <c r="AY628" s="292"/>
      <c r="AZ628" s="421"/>
      <c r="BA628" s="292"/>
      <c r="BB628" s="292"/>
      <c r="BC628" s="292"/>
      <c r="BD628" s="292"/>
      <c r="BE628" s="292"/>
      <c r="BF628" s="292"/>
      <c r="BG628" s="292"/>
      <c r="BH628" s="292"/>
      <c r="BI628" s="292"/>
      <c r="BJ628" s="292"/>
      <c r="BK628" s="24"/>
      <c r="BL628" s="53"/>
      <c r="BM628" s="26"/>
      <c r="BN628" s="23"/>
      <c r="BO628" s="23"/>
      <c r="BP628" s="23"/>
      <c r="BQ628" s="23"/>
    </row>
    <row r="629" spans="1:69" ht="12.75" customHeight="1" x14ac:dyDescent="0.25">
      <c r="A629" s="23"/>
      <c r="B629" s="126"/>
      <c r="C629" s="23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52"/>
      <c r="P629" s="22"/>
      <c r="Q629" s="22"/>
      <c r="R629" s="23"/>
      <c r="S629" s="23"/>
      <c r="T629" s="23"/>
      <c r="U629" s="23"/>
      <c r="V629" s="23"/>
      <c r="W629" s="23"/>
      <c r="X629" s="23"/>
      <c r="Y629" s="23"/>
      <c r="Z629" s="23"/>
      <c r="AA629" s="24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92"/>
      <c r="AN629" s="421"/>
      <c r="AO629" s="292"/>
      <c r="AP629" s="292"/>
      <c r="AQ629" s="292"/>
      <c r="AR629" s="292"/>
      <c r="AS629" s="292"/>
      <c r="AT629" s="292"/>
      <c r="AU629" s="292"/>
      <c r="AV629" s="292"/>
      <c r="AW629" s="292"/>
      <c r="AX629" s="292"/>
      <c r="AY629" s="292"/>
      <c r="AZ629" s="421"/>
      <c r="BA629" s="292"/>
      <c r="BB629" s="292"/>
      <c r="BC629" s="292"/>
      <c r="BD629" s="292"/>
      <c r="BE629" s="292"/>
      <c r="BF629" s="292"/>
      <c r="BG629" s="292"/>
      <c r="BH629" s="292"/>
      <c r="BI629" s="292"/>
      <c r="BJ629" s="292"/>
      <c r="BK629" s="24"/>
      <c r="BL629" s="53"/>
      <c r="BM629" s="26"/>
      <c r="BN629" s="23"/>
      <c r="BO629" s="23"/>
      <c r="BP629" s="23"/>
      <c r="BQ629" s="23"/>
    </row>
    <row r="630" spans="1:69" ht="12.75" customHeight="1" x14ac:dyDescent="0.25">
      <c r="A630" s="23"/>
      <c r="B630" s="126"/>
      <c r="C630" s="23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52"/>
      <c r="P630" s="22"/>
      <c r="Q630" s="22"/>
      <c r="R630" s="23"/>
      <c r="S630" s="23"/>
      <c r="T630" s="23"/>
      <c r="U630" s="23"/>
      <c r="V630" s="23"/>
      <c r="W630" s="23"/>
      <c r="X630" s="23"/>
      <c r="Y630" s="23"/>
      <c r="Z630" s="23"/>
      <c r="AA630" s="24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92"/>
      <c r="AN630" s="421"/>
      <c r="AO630" s="292"/>
      <c r="AP630" s="292"/>
      <c r="AQ630" s="292"/>
      <c r="AR630" s="292"/>
      <c r="AS630" s="292"/>
      <c r="AT630" s="292"/>
      <c r="AU630" s="292"/>
      <c r="AV630" s="292"/>
      <c r="AW630" s="292"/>
      <c r="AX630" s="292"/>
      <c r="AY630" s="292"/>
      <c r="AZ630" s="421"/>
      <c r="BA630" s="292"/>
      <c r="BB630" s="292"/>
      <c r="BC630" s="292"/>
      <c r="BD630" s="292"/>
      <c r="BE630" s="292"/>
      <c r="BF630" s="292"/>
      <c r="BG630" s="292"/>
      <c r="BH630" s="292"/>
      <c r="BI630" s="292"/>
      <c r="BJ630" s="292"/>
      <c r="BK630" s="24"/>
      <c r="BL630" s="53"/>
      <c r="BM630" s="26"/>
      <c r="BN630" s="23"/>
      <c r="BO630" s="23"/>
      <c r="BP630" s="23"/>
      <c r="BQ630" s="23"/>
    </row>
    <row r="631" spans="1:69" ht="12.75" customHeight="1" x14ac:dyDescent="0.25">
      <c r="A631" s="23"/>
      <c r="B631" s="126"/>
      <c r="C631" s="23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52"/>
      <c r="P631" s="22"/>
      <c r="Q631" s="22"/>
      <c r="R631" s="23"/>
      <c r="S631" s="23"/>
      <c r="T631" s="23"/>
      <c r="U631" s="23"/>
      <c r="V631" s="23"/>
      <c r="W631" s="23"/>
      <c r="X631" s="23"/>
      <c r="Y631" s="23"/>
      <c r="Z631" s="23"/>
      <c r="AA631" s="24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92"/>
      <c r="AN631" s="421"/>
      <c r="AO631" s="292"/>
      <c r="AP631" s="292"/>
      <c r="AQ631" s="292"/>
      <c r="AR631" s="292"/>
      <c r="AS631" s="292"/>
      <c r="AT631" s="292"/>
      <c r="AU631" s="292"/>
      <c r="AV631" s="292"/>
      <c r="AW631" s="292"/>
      <c r="AX631" s="292"/>
      <c r="AY631" s="292"/>
      <c r="AZ631" s="421"/>
      <c r="BA631" s="292"/>
      <c r="BB631" s="292"/>
      <c r="BC631" s="292"/>
      <c r="BD631" s="292"/>
      <c r="BE631" s="292"/>
      <c r="BF631" s="292"/>
      <c r="BG631" s="292"/>
      <c r="BH631" s="292"/>
      <c r="BI631" s="292"/>
      <c r="BJ631" s="292"/>
      <c r="BK631" s="24"/>
      <c r="BL631" s="53"/>
      <c r="BM631" s="26"/>
      <c r="BN631" s="23"/>
      <c r="BO631" s="23"/>
      <c r="BP631" s="23"/>
      <c r="BQ631" s="23"/>
    </row>
    <row r="632" spans="1:69" ht="12.75" customHeight="1" x14ac:dyDescent="0.25">
      <c r="A632" s="23"/>
      <c r="B632" s="126"/>
      <c r="C632" s="23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52"/>
      <c r="P632" s="22"/>
      <c r="Q632" s="22"/>
      <c r="R632" s="23"/>
      <c r="S632" s="23"/>
      <c r="T632" s="23"/>
      <c r="U632" s="23"/>
      <c r="V632" s="23"/>
      <c r="W632" s="23"/>
      <c r="X632" s="23"/>
      <c r="Y632" s="23"/>
      <c r="Z632" s="23"/>
      <c r="AA632" s="24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92"/>
      <c r="AN632" s="421"/>
      <c r="AO632" s="292"/>
      <c r="AP632" s="292"/>
      <c r="AQ632" s="292"/>
      <c r="AR632" s="292"/>
      <c r="AS632" s="292"/>
      <c r="AT632" s="292"/>
      <c r="AU632" s="292"/>
      <c r="AV632" s="292"/>
      <c r="AW632" s="292"/>
      <c r="AX632" s="292"/>
      <c r="AY632" s="292"/>
      <c r="AZ632" s="421"/>
      <c r="BA632" s="292"/>
      <c r="BB632" s="292"/>
      <c r="BC632" s="292"/>
      <c r="BD632" s="292"/>
      <c r="BE632" s="292"/>
      <c r="BF632" s="292"/>
      <c r="BG632" s="292"/>
      <c r="BH632" s="292"/>
      <c r="BI632" s="292"/>
      <c r="BJ632" s="292"/>
      <c r="BK632" s="24"/>
      <c r="BL632" s="53"/>
      <c r="BM632" s="26"/>
      <c r="BN632" s="23"/>
      <c r="BO632" s="23"/>
      <c r="BP632" s="23"/>
      <c r="BQ632" s="23"/>
    </row>
    <row r="633" spans="1:69" ht="12.75" customHeight="1" x14ac:dyDescent="0.25">
      <c r="A633" s="23"/>
      <c r="B633" s="126"/>
      <c r="C633" s="23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52"/>
      <c r="P633" s="22"/>
      <c r="Q633" s="22"/>
      <c r="R633" s="23"/>
      <c r="S633" s="23"/>
      <c r="T633" s="23"/>
      <c r="U633" s="23"/>
      <c r="V633" s="23"/>
      <c r="W633" s="23"/>
      <c r="X633" s="23"/>
      <c r="Y633" s="23"/>
      <c r="Z633" s="23"/>
      <c r="AA633" s="24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92"/>
      <c r="AN633" s="421"/>
      <c r="AO633" s="292"/>
      <c r="AP633" s="292"/>
      <c r="AQ633" s="292"/>
      <c r="AR633" s="292"/>
      <c r="AS633" s="292"/>
      <c r="AT633" s="292"/>
      <c r="AU633" s="292"/>
      <c r="AV633" s="292"/>
      <c r="AW633" s="292"/>
      <c r="AX633" s="292"/>
      <c r="AY633" s="292"/>
      <c r="AZ633" s="421"/>
      <c r="BA633" s="292"/>
      <c r="BB633" s="292"/>
      <c r="BC633" s="292"/>
      <c r="BD633" s="292"/>
      <c r="BE633" s="292"/>
      <c r="BF633" s="292"/>
      <c r="BG633" s="292"/>
      <c r="BH633" s="292"/>
      <c r="BI633" s="292"/>
      <c r="BJ633" s="292"/>
      <c r="BK633" s="24"/>
      <c r="BL633" s="53"/>
      <c r="BM633" s="26"/>
      <c r="BN633" s="23"/>
      <c r="BO633" s="23"/>
      <c r="BP633" s="23"/>
      <c r="BQ633" s="23"/>
    </row>
    <row r="634" spans="1:69" ht="12.75" customHeight="1" x14ac:dyDescent="0.25">
      <c r="A634" s="23"/>
      <c r="B634" s="126"/>
      <c r="C634" s="23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52"/>
      <c r="P634" s="22"/>
      <c r="Q634" s="22"/>
      <c r="R634" s="23"/>
      <c r="S634" s="23"/>
      <c r="T634" s="23"/>
      <c r="U634" s="23"/>
      <c r="V634" s="23"/>
      <c r="W634" s="23"/>
      <c r="X634" s="23"/>
      <c r="Y634" s="23"/>
      <c r="Z634" s="23"/>
      <c r="AA634" s="24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92"/>
      <c r="AN634" s="421"/>
      <c r="AO634" s="292"/>
      <c r="AP634" s="292"/>
      <c r="AQ634" s="292"/>
      <c r="AR634" s="292"/>
      <c r="AS634" s="292"/>
      <c r="AT634" s="292"/>
      <c r="AU634" s="292"/>
      <c r="AV634" s="292"/>
      <c r="AW634" s="292"/>
      <c r="AX634" s="292"/>
      <c r="AY634" s="292"/>
      <c r="AZ634" s="421"/>
      <c r="BA634" s="292"/>
      <c r="BB634" s="292"/>
      <c r="BC634" s="292"/>
      <c r="BD634" s="292"/>
      <c r="BE634" s="292"/>
      <c r="BF634" s="292"/>
      <c r="BG634" s="292"/>
      <c r="BH634" s="292"/>
      <c r="BI634" s="292"/>
      <c r="BJ634" s="292"/>
      <c r="BK634" s="24"/>
      <c r="BL634" s="53"/>
      <c r="BM634" s="26"/>
      <c r="BN634" s="23"/>
      <c r="BO634" s="23"/>
      <c r="BP634" s="23"/>
      <c r="BQ634" s="23"/>
    </row>
    <row r="635" spans="1:69" ht="12.75" customHeight="1" x14ac:dyDescent="0.25">
      <c r="A635" s="23"/>
      <c r="B635" s="126"/>
      <c r="C635" s="23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52"/>
      <c r="P635" s="22"/>
      <c r="Q635" s="22"/>
      <c r="R635" s="23"/>
      <c r="S635" s="23"/>
      <c r="T635" s="23"/>
      <c r="U635" s="23"/>
      <c r="V635" s="23"/>
      <c r="W635" s="23"/>
      <c r="X635" s="23"/>
      <c r="Y635" s="23"/>
      <c r="Z635" s="23"/>
      <c r="AA635" s="24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92"/>
      <c r="AN635" s="421"/>
      <c r="AO635" s="292"/>
      <c r="AP635" s="292"/>
      <c r="AQ635" s="292"/>
      <c r="AR635" s="292"/>
      <c r="AS635" s="292"/>
      <c r="AT635" s="292"/>
      <c r="AU635" s="292"/>
      <c r="AV635" s="292"/>
      <c r="AW635" s="292"/>
      <c r="AX635" s="292"/>
      <c r="AY635" s="292"/>
      <c r="AZ635" s="421"/>
      <c r="BA635" s="292"/>
      <c r="BB635" s="292"/>
      <c r="BC635" s="292"/>
      <c r="BD635" s="292"/>
      <c r="BE635" s="292"/>
      <c r="BF635" s="292"/>
      <c r="BG635" s="292"/>
      <c r="BH635" s="292"/>
      <c r="BI635" s="292"/>
      <c r="BJ635" s="292"/>
      <c r="BK635" s="24"/>
      <c r="BL635" s="53"/>
      <c r="BM635" s="26"/>
      <c r="BN635" s="23"/>
      <c r="BO635" s="23"/>
      <c r="BP635" s="23"/>
      <c r="BQ635" s="23"/>
    </row>
    <row r="636" spans="1:69" ht="12.75" customHeight="1" x14ac:dyDescent="0.25">
      <c r="A636" s="23"/>
      <c r="B636" s="126"/>
      <c r="C636" s="23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52"/>
      <c r="P636" s="22"/>
      <c r="Q636" s="22"/>
      <c r="R636" s="23"/>
      <c r="S636" s="23"/>
      <c r="T636" s="23"/>
      <c r="U636" s="23"/>
      <c r="V636" s="23"/>
      <c r="W636" s="23"/>
      <c r="X636" s="23"/>
      <c r="Y636" s="23"/>
      <c r="Z636" s="23"/>
      <c r="AA636" s="24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92"/>
      <c r="AN636" s="421"/>
      <c r="AO636" s="292"/>
      <c r="AP636" s="292"/>
      <c r="AQ636" s="292"/>
      <c r="AR636" s="292"/>
      <c r="AS636" s="292"/>
      <c r="AT636" s="292"/>
      <c r="AU636" s="292"/>
      <c r="AV636" s="292"/>
      <c r="AW636" s="292"/>
      <c r="AX636" s="292"/>
      <c r="AY636" s="292"/>
      <c r="AZ636" s="421"/>
      <c r="BA636" s="292"/>
      <c r="BB636" s="292"/>
      <c r="BC636" s="292"/>
      <c r="BD636" s="292"/>
      <c r="BE636" s="292"/>
      <c r="BF636" s="292"/>
      <c r="BG636" s="292"/>
      <c r="BH636" s="292"/>
      <c r="BI636" s="292"/>
      <c r="BJ636" s="292"/>
      <c r="BK636" s="24"/>
      <c r="BL636" s="53"/>
      <c r="BM636" s="26"/>
      <c r="BN636" s="23"/>
      <c r="BO636" s="23"/>
      <c r="BP636" s="23"/>
      <c r="BQ636" s="23"/>
    </row>
    <row r="637" spans="1:69" ht="12.75" customHeight="1" x14ac:dyDescent="0.25">
      <c r="A637" s="23"/>
      <c r="B637" s="126"/>
      <c r="C637" s="23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52"/>
      <c r="P637" s="22"/>
      <c r="Q637" s="22"/>
      <c r="R637" s="23"/>
      <c r="S637" s="23"/>
      <c r="T637" s="23"/>
      <c r="U637" s="23"/>
      <c r="V637" s="23"/>
      <c r="W637" s="23"/>
      <c r="X637" s="23"/>
      <c r="Y637" s="23"/>
      <c r="Z637" s="23"/>
      <c r="AA637" s="24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92"/>
      <c r="AN637" s="421"/>
      <c r="AO637" s="292"/>
      <c r="AP637" s="292"/>
      <c r="AQ637" s="292"/>
      <c r="AR637" s="292"/>
      <c r="AS637" s="292"/>
      <c r="AT637" s="292"/>
      <c r="AU637" s="292"/>
      <c r="AV637" s="292"/>
      <c r="AW637" s="292"/>
      <c r="AX637" s="292"/>
      <c r="AY637" s="292"/>
      <c r="AZ637" s="421"/>
      <c r="BA637" s="292"/>
      <c r="BB637" s="292"/>
      <c r="BC637" s="292"/>
      <c r="BD637" s="292"/>
      <c r="BE637" s="292"/>
      <c r="BF637" s="292"/>
      <c r="BG637" s="292"/>
      <c r="BH637" s="292"/>
      <c r="BI637" s="292"/>
      <c r="BJ637" s="292"/>
      <c r="BK637" s="24"/>
      <c r="BL637" s="53"/>
      <c r="BM637" s="26"/>
      <c r="BN637" s="23"/>
      <c r="BO637" s="23"/>
      <c r="BP637" s="23"/>
      <c r="BQ637" s="23"/>
    </row>
    <row r="638" spans="1:69" ht="12.75" customHeight="1" x14ac:dyDescent="0.25">
      <c r="A638" s="23"/>
      <c r="B638" s="126"/>
      <c r="C638" s="23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52"/>
      <c r="P638" s="22"/>
      <c r="Q638" s="22"/>
      <c r="R638" s="23"/>
      <c r="S638" s="23"/>
      <c r="T638" s="23"/>
      <c r="U638" s="23"/>
      <c r="V638" s="23"/>
      <c r="W638" s="23"/>
      <c r="X638" s="23"/>
      <c r="Y638" s="23"/>
      <c r="Z638" s="23"/>
      <c r="AA638" s="24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92"/>
      <c r="AN638" s="421"/>
      <c r="AO638" s="292"/>
      <c r="AP638" s="292"/>
      <c r="AQ638" s="292"/>
      <c r="AR638" s="292"/>
      <c r="AS638" s="292"/>
      <c r="AT638" s="292"/>
      <c r="AU638" s="292"/>
      <c r="AV638" s="292"/>
      <c r="AW638" s="292"/>
      <c r="AX638" s="292"/>
      <c r="AY638" s="292"/>
      <c r="AZ638" s="421"/>
      <c r="BA638" s="292"/>
      <c r="BB638" s="292"/>
      <c r="BC638" s="292"/>
      <c r="BD638" s="292"/>
      <c r="BE638" s="292"/>
      <c r="BF638" s="292"/>
      <c r="BG638" s="292"/>
      <c r="BH638" s="292"/>
      <c r="BI638" s="292"/>
      <c r="BJ638" s="292"/>
      <c r="BK638" s="24"/>
      <c r="BL638" s="53"/>
      <c r="BM638" s="26"/>
      <c r="BN638" s="23"/>
      <c r="BO638" s="23"/>
      <c r="BP638" s="23"/>
      <c r="BQ638" s="23"/>
    </row>
    <row r="639" spans="1:69" ht="12.75" customHeight="1" x14ac:dyDescent="0.25">
      <c r="A639" s="23"/>
      <c r="B639" s="126"/>
      <c r="C639" s="23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52"/>
      <c r="P639" s="22"/>
      <c r="Q639" s="22"/>
      <c r="R639" s="23"/>
      <c r="S639" s="23"/>
      <c r="T639" s="23"/>
      <c r="U639" s="23"/>
      <c r="V639" s="23"/>
      <c r="W639" s="23"/>
      <c r="X639" s="23"/>
      <c r="Y639" s="23"/>
      <c r="Z639" s="23"/>
      <c r="AA639" s="24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92"/>
      <c r="AN639" s="421"/>
      <c r="AO639" s="292"/>
      <c r="AP639" s="292"/>
      <c r="AQ639" s="292"/>
      <c r="AR639" s="292"/>
      <c r="AS639" s="292"/>
      <c r="AT639" s="292"/>
      <c r="AU639" s="292"/>
      <c r="AV639" s="292"/>
      <c r="AW639" s="292"/>
      <c r="AX639" s="292"/>
      <c r="AY639" s="292"/>
      <c r="AZ639" s="421"/>
      <c r="BA639" s="292"/>
      <c r="BB639" s="292"/>
      <c r="BC639" s="292"/>
      <c r="BD639" s="292"/>
      <c r="BE639" s="292"/>
      <c r="BF639" s="292"/>
      <c r="BG639" s="292"/>
      <c r="BH639" s="292"/>
      <c r="BI639" s="292"/>
      <c r="BJ639" s="292"/>
      <c r="BK639" s="24"/>
      <c r="BL639" s="53"/>
      <c r="BM639" s="26"/>
      <c r="BN639" s="23"/>
      <c r="BO639" s="23"/>
      <c r="BP639" s="23"/>
      <c r="BQ639" s="23"/>
    </row>
    <row r="640" spans="1:69" ht="12.75" customHeight="1" x14ac:dyDescent="0.25">
      <c r="A640" s="23"/>
      <c r="B640" s="126"/>
      <c r="C640" s="23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52"/>
      <c r="P640" s="22"/>
      <c r="Q640" s="22"/>
      <c r="R640" s="23"/>
      <c r="S640" s="23"/>
      <c r="T640" s="23"/>
      <c r="U640" s="23"/>
      <c r="V640" s="23"/>
      <c r="W640" s="23"/>
      <c r="X640" s="23"/>
      <c r="Y640" s="23"/>
      <c r="Z640" s="23"/>
      <c r="AA640" s="24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92"/>
      <c r="AN640" s="421"/>
      <c r="AO640" s="292"/>
      <c r="AP640" s="292"/>
      <c r="AQ640" s="292"/>
      <c r="AR640" s="292"/>
      <c r="AS640" s="292"/>
      <c r="AT640" s="292"/>
      <c r="AU640" s="292"/>
      <c r="AV640" s="292"/>
      <c r="AW640" s="292"/>
      <c r="AX640" s="292"/>
      <c r="AY640" s="292"/>
      <c r="AZ640" s="421"/>
      <c r="BA640" s="292"/>
      <c r="BB640" s="292"/>
      <c r="BC640" s="292"/>
      <c r="BD640" s="292"/>
      <c r="BE640" s="292"/>
      <c r="BF640" s="292"/>
      <c r="BG640" s="292"/>
      <c r="BH640" s="292"/>
      <c r="BI640" s="292"/>
      <c r="BJ640" s="292"/>
      <c r="BK640" s="24"/>
      <c r="BL640" s="53"/>
      <c r="BM640" s="26"/>
      <c r="BN640" s="23"/>
      <c r="BO640" s="23"/>
      <c r="BP640" s="23"/>
      <c r="BQ640" s="23"/>
    </row>
    <row r="641" spans="1:69" ht="12.75" customHeight="1" x14ac:dyDescent="0.25">
      <c r="A641" s="23"/>
      <c r="B641" s="126"/>
      <c r="C641" s="23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52"/>
      <c r="P641" s="22"/>
      <c r="Q641" s="22"/>
      <c r="R641" s="23"/>
      <c r="S641" s="23"/>
      <c r="T641" s="23"/>
      <c r="U641" s="23"/>
      <c r="V641" s="23"/>
      <c r="W641" s="23"/>
      <c r="X641" s="23"/>
      <c r="Y641" s="23"/>
      <c r="Z641" s="23"/>
      <c r="AA641" s="24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92"/>
      <c r="AN641" s="421"/>
      <c r="AO641" s="292"/>
      <c r="AP641" s="292"/>
      <c r="AQ641" s="292"/>
      <c r="AR641" s="292"/>
      <c r="AS641" s="292"/>
      <c r="AT641" s="292"/>
      <c r="AU641" s="292"/>
      <c r="AV641" s="292"/>
      <c r="AW641" s="292"/>
      <c r="AX641" s="292"/>
      <c r="AY641" s="292"/>
      <c r="AZ641" s="421"/>
      <c r="BA641" s="292"/>
      <c r="BB641" s="292"/>
      <c r="BC641" s="292"/>
      <c r="BD641" s="292"/>
      <c r="BE641" s="292"/>
      <c r="BF641" s="292"/>
      <c r="BG641" s="292"/>
      <c r="BH641" s="292"/>
      <c r="BI641" s="292"/>
      <c r="BJ641" s="292"/>
      <c r="BK641" s="24"/>
      <c r="BL641" s="53"/>
      <c r="BM641" s="26"/>
      <c r="BN641" s="23"/>
      <c r="BO641" s="23"/>
      <c r="BP641" s="23"/>
      <c r="BQ641" s="23"/>
    </row>
    <row r="642" spans="1:69" ht="12.75" customHeight="1" x14ac:dyDescent="0.25">
      <c r="A642" s="23"/>
      <c r="B642" s="126"/>
      <c r="C642" s="23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52"/>
      <c r="P642" s="22"/>
      <c r="Q642" s="22"/>
      <c r="R642" s="23"/>
      <c r="S642" s="23"/>
      <c r="T642" s="23"/>
      <c r="U642" s="23"/>
      <c r="V642" s="23"/>
      <c r="W642" s="23"/>
      <c r="X642" s="23"/>
      <c r="Y642" s="23"/>
      <c r="Z642" s="23"/>
      <c r="AA642" s="24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92"/>
      <c r="AN642" s="421"/>
      <c r="AO642" s="292"/>
      <c r="AP642" s="292"/>
      <c r="AQ642" s="292"/>
      <c r="AR642" s="292"/>
      <c r="AS642" s="292"/>
      <c r="AT642" s="292"/>
      <c r="AU642" s="292"/>
      <c r="AV642" s="292"/>
      <c r="AW642" s="292"/>
      <c r="AX642" s="292"/>
      <c r="AY642" s="292"/>
      <c r="AZ642" s="421"/>
      <c r="BA642" s="292"/>
      <c r="BB642" s="292"/>
      <c r="BC642" s="292"/>
      <c r="BD642" s="292"/>
      <c r="BE642" s="292"/>
      <c r="BF642" s="292"/>
      <c r="BG642" s="292"/>
      <c r="BH642" s="292"/>
      <c r="BI642" s="292"/>
      <c r="BJ642" s="292"/>
      <c r="BK642" s="24"/>
      <c r="BL642" s="53"/>
      <c r="BM642" s="26"/>
      <c r="BN642" s="23"/>
      <c r="BO642" s="23"/>
      <c r="BP642" s="23"/>
      <c r="BQ642" s="23"/>
    </row>
    <row r="643" spans="1:69" ht="12.75" customHeight="1" x14ac:dyDescent="0.25">
      <c r="A643" s="23"/>
      <c r="B643" s="126"/>
      <c r="C643" s="23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52"/>
      <c r="P643" s="22"/>
      <c r="Q643" s="22"/>
      <c r="R643" s="23"/>
      <c r="S643" s="23"/>
      <c r="T643" s="23"/>
      <c r="U643" s="23"/>
      <c r="V643" s="23"/>
      <c r="W643" s="23"/>
      <c r="X643" s="23"/>
      <c r="Y643" s="23"/>
      <c r="Z643" s="23"/>
      <c r="AA643" s="24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92"/>
      <c r="AN643" s="421"/>
      <c r="AO643" s="292"/>
      <c r="AP643" s="292"/>
      <c r="AQ643" s="292"/>
      <c r="AR643" s="292"/>
      <c r="AS643" s="292"/>
      <c r="AT643" s="292"/>
      <c r="AU643" s="292"/>
      <c r="AV643" s="292"/>
      <c r="AW643" s="292"/>
      <c r="AX643" s="292"/>
      <c r="AY643" s="292"/>
      <c r="AZ643" s="421"/>
      <c r="BA643" s="292"/>
      <c r="BB643" s="292"/>
      <c r="BC643" s="292"/>
      <c r="BD643" s="292"/>
      <c r="BE643" s="292"/>
      <c r="BF643" s="292"/>
      <c r="BG643" s="292"/>
      <c r="BH643" s="292"/>
      <c r="BI643" s="292"/>
      <c r="BJ643" s="292"/>
      <c r="BK643" s="24"/>
      <c r="BL643" s="53"/>
      <c r="BM643" s="26"/>
      <c r="BN643" s="23"/>
      <c r="BO643" s="23"/>
      <c r="BP643" s="23"/>
      <c r="BQ643" s="23"/>
    </row>
    <row r="644" spans="1:69" ht="12.75" customHeight="1" x14ac:dyDescent="0.25">
      <c r="A644" s="23"/>
      <c r="B644" s="126"/>
      <c r="C644" s="23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52"/>
      <c r="P644" s="22"/>
      <c r="Q644" s="22"/>
      <c r="R644" s="23"/>
      <c r="S644" s="23"/>
      <c r="T644" s="23"/>
      <c r="U644" s="23"/>
      <c r="V644" s="23"/>
      <c r="W644" s="23"/>
      <c r="X644" s="23"/>
      <c r="Y644" s="23"/>
      <c r="Z644" s="23"/>
      <c r="AA644" s="24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92"/>
      <c r="AN644" s="421"/>
      <c r="AO644" s="292"/>
      <c r="AP644" s="292"/>
      <c r="AQ644" s="292"/>
      <c r="AR644" s="292"/>
      <c r="AS644" s="292"/>
      <c r="AT644" s="292"/>
      <c r="AU644" s="292"/>
      <c r="AV644" s="292"/>
      <c r="AW644" s="292"/>
      <c r="AX644" s="292"/>
      <c r="AY644" s="292"/>
      <c r="AZ644" s="421"/>
      <c r="BA644" s="292"/>
      <c r="BB644" s="292"/>
      <c r="BC644" s="292"/>
      <c r="BD644" s="292"/>
      <c r="BE644" s="292"/>
      <c r="BF644" s="292"/>
      <c r="BG644" s="292"/>
      <c r="BH644" s="292"/>
      <c r="BI644" s="292"/>
      <c r="BJ644" s="292"/>
      <c r="BK644" s="24"/>
      <c r="BL644" s="53"/>
      <c r="BM644" s="26"/>
      <c r="BN644" s="23"/>
      <c r="BO644" s="23"/>
      <c r="BP644" s="23"/>
      <c r="BQ644" s="23"/>
    </row>
    <row r="645" spans="1:69" ht="12.75" customHeight="1" x14ac:dyDescent="0.25">
      <c r="A645" s="23"/>
      <c r="B645" s="126"/>
      <c r="C645" s="23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52"/>
      <c r="P645" s="22"/>
      <c r="Q645" s="22"/>
      <c r="R645" s="23"/>
      <c r="S645" s="23"/>
      <c r="T645" s="23"/>
      <c r="U645" s="23"/>
      <c r="V645" s="23"/>
      <c r="W645" s="23"/>
      <c r="X645" s="23"/>
      <c r="Y645" s="23"/>
      <c r="Z645" s="23"/>
      <c r="AA645" s="24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92"/>
      <c r="AN645" s="421"/>
      <c r="AO645" s="292"/>
      <c r="AP645" s="292"/>
      <c r="AQ645" s="292"/>
      <c r="AR645" s="292"/>
      <c r="AS645" s="292"/>
      <c r="AT645" s="292"/>
      <c r="AU645" s="292"/>
      <c r="AV645" s="292"/>
      <c r="AW645" s="292"/>
      <c r="AX645" s="292"/>
      <c r="AY645" s="292"/>
      <c r="AZ645" s="421"/>
      <c r="BA645" s="292"/>
      <c r="BB645" s="292"/>
      <c r="BC645" s="292"/>
      <c r="BD645" s="292"/>
      <c r="BE645" s="292"/>
      <c r="BF645" s="292"/>
      <c r="BG645" s="292"/>
      <c r="BH645" s="292"/>
      <c r="BI645" s="292"/>
      <c r="BJ645" s="292"/>
      <c r="BK645" s="24"/>
      <c r="BL645" s="53"/>
      <c r="BM645" s="26"/>
      <c r="BN645" s="23"/>
      <c r="BO645" s="23"/>
      <c r="BP645" s="23"/>
      <c r="BQ645" s="23"/>
    </row>
    <row r="646" spans="1:69" ht="12.75" customHeight="1" x14ac:dyDescent="0.25">
      <c r="A646" s="23"/>
      <c r="B646" s="126"/>
      <c r="C646" s="23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52"/>
      <c r="P646" s="22"/>
      <c r="Q646" s="22"/>
      <c r="R646" s="23"/>
      <c r="S646" s="23"/>
      <c r="T646" s="23"/>
      <c r="U646" s="23"/>
      <c r="V646" s="23"/>
      <c r="W646" s="23"/>
      <c r="X646" s="23"/>
      <c r="Y646" s="23"/>
      <c r="Z646" s="23"/>
      <c r="AA646" s="24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92"/>
      <c r="AN646" s="421"/>
      <c r="AO646" s="292"/>
      <c r="AP646" s="292"/>
      <c r="AQ646" s="292"/>
      <c r="AR646" s="292"/>
      <c r="AS646" s="292"/>
      <c r="AT646" s="292"/>
      <c r="AU646" s="292"/>
      <c r="AV646" s="292"/>
      <c r="AW646" s="292"/>
      <c r="AX646" s="292"/>
      <c r="AY646" s="292"/>
      <c r="AZ646" s="421"/>
      <c r="BA646" s="292"/>
      <c r="BB646" s="292"/>
      <c r="BC646" s="292"/>
      <c r="BD646" s="292"/>
      <c r="BE646" s="292"/>
      <c r="BF646" s="292"/>
      <c r="BG646" s="292"/>
      <c r="BH646" s="292"/>
      <c r="BI646" s="292"/>
      <c r="BJ646" s="292"/>
      <c r="BK646" s="24"/>
      <c r="BL646" s="53"/>
      <c r="BM646" s="26"/>
      <c r="BN646" s="23"/>
      <c r="BO646" s="23"/>
      <c r="BP646" s="23"/>
      <c r="BQ646" s="23"/>
    </row>
    <row r="647" spans="1:69" ht="12.75" customHeight="1" x14ac:dyDescent="0.25">
      <c r="A647" s="23"/>
      <c r="B647" s="126"/>
      <c r="C647" s="23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52"/>
      <c r="P647" s="22"/>
      <c r="Q647" s="22"/>
      <c r="R647" s="23"/>
      <c r="S647" s="23"/>
      <c r="T647" s="23"/>
      <c r="U647" s="23"/>
      <c r="V647" s="23"/>
      <c r="W647" s="23"/>
      <c r="X647" s="23"/>
      <c r="Y647" s="23"/>
      <c r="Z647" s="23"/>
      <c r="AA647" s="24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92"/>
      <c r="AN647" s="421"/>
      <c r="AO647" s="292"/>
      <c r="AP647" s="292"/>
      <c r="AQ647" s="292"/>
      <c r="AR647" s="292"/>
      <c r="AS647" s="292"/>
      <c r="AT647" s="292"/>
      <c r="AU647" s="292"/>
      <c r="AV647" s="292"/>
      <c r="AW647" s="292"/>
      <c r="AX647" s="292"/>
      <c r="AY647" s="292"/>
      <c r="AZ647" s="421"/>
      <c r="BA647" s="292"/>
      <c r="BB647" s="292"/>
      <c r="BC647" s="292"/>
      <c r="BD647" s="292"/>
      <c r="BE647" s="292"/>
      <c r="BF647" s="292"/>
      <c r="BG647" s="292"/>
      <c r="BH647" s="292"/>
      <c r="BI647" s="292"/>
      <c r="BJ647" s="292"/>
      <c r="BK647" s="24"/>
      <c r="BL647" s="53"/>
      <c r="BM647" s="26"/>
      <c r="BN647" s="23"/>
      <c r="BO647" s="23"/>
      <c r="BP647" s="23"/>
      <c r="BQ647" s="23"/>
    </row>
    <row r="648" spans="1:69" ht="12.75" customHeight="1" x14ac:dyDescent="0.25">
      <c r="A648" s="23"/>
      <c r="B648" s="126"/>
      <c r="C648" s="23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52"/>
      <c r="P648" s="22"/>
      <c r="Q648" s="22"/>
      <c r="R648" s="23"/>
      <c r="S648" s="23"/>
      <c r="T648" s="23"/>
      <c r="U648" s="23"/>
      <c r="V648" s="23"/>
      <c r="W648" s="23"/>
      <c r="X648" s="23"/>
      <c r="Y648" s="23"/>
      <c r="Z648" s="23"/>
      <c r="AA648" s="24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92"/>
      <c r="AN648" s="421"/>
      <c r="AO648" s="292"/>
      <c r="AP648" s="292"/>
      <c r="AQ648" s="292"/>
      <c r="AR648" s="292"/>
      <c r="AS648" s="292"/>
      <c r="AT648" s="292"/>
      <c r="AU648" s="292"/>
      <c r="AV648" s="292"/>
      <c r="AW648" s="292"/>
      <c r="AX648" s="292"/>
      <c r="AY648" s="292"/>
      <c r="AZ648" s="421"/>
      <c r="BA648" s="292"/>
      <c r="BB648" s="292"/>
      <c r="BC648" s="292"/>
      <c r="BD648" s="292"/>
      <c r="BE648" s="292"/>
      <c r="BF648" s="292"/>
      <c r="BG648" s="292"/>
      <c r="BH648" s="292"/>
      <c r="BI648" s="292"/>
      <c r="BJ648" s="292"/>
      <c r="BK648" s="24"/>
      <c r="BL648" s="53"/>
      <c r="BM648" s="26"/>
      <c r="BN648" s="23"/>
      <c r="BO648" s="23"/>
      <c r="BP648" s="23"/>
      <c r="BQ648" s="23"/>
    </row>
    <row r="649" spans="1:69" ht="12.75" customHeight="1" x14ac:dyDescent="0.25">
      <c r="A649" s="23"/>
      <c r="B649" s="126"/>
      <c r="C649" s="23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52"/>
      <c r="P649" s="22"/>
      <c r="Q649" s="22"/>
      <c r="R649" s="23"/>
      <c r="S649" s="23"/>
      <c r="T649" s="23"/>
      <c r="U649" s="23"/>
      <c r="V649" s="23"/>
      <c r="W649" s="23"/>
      <c r="X649" s="23"/>
      <c r="Y649" s="23"/>
      <c r="Z649" s="23"/>
      <c r="AA649" s="24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92"/>
      <c r="AN649" s="421"/>
      <c r="AO649" s="292"/>
      <c r="AP649" s="292"/>
      <c r="AQ649" s="292"/>
      <c r="AR649" s="292"/>
      <c r="AS649" s="292"/>
      <c r="AT649" s="292"/>
      <c r="AU649" s="292"/>
      <c r="AV649" s="292"/>
      <c r="AW649" s="292"/>
      <c r="AX649" s="292"/>
      <c r="AY649" s="292"/>
      <c r="AZ649" s="421"/>
      <c r="BA649" s="292"/>
      <c r="BB649" s="292"/>
      <c r="BC649" s="292"/>
      <c r="BD649" s="292"/>
      <c r="BE649" s="292"/>
      <c r="BF649" s="292"/>
      <c r="BG649" s="292"/>
      <c r="BH649" s="292"/>
      <c r="BI649" s="292"/>
      <c r="BJ649" s="292"/>
      <c r="BK649" s="24"/>
      <c r="BL649" s="53"/>
      <c r="BM649" s="26"/>
      <c r="BN649" s="23"/>
      <c r="BO649" s="23"/>
      <c r="BP649" s="23"/>
      <c r="BQ649" s="23"/>
    </row>
    <row r="650" spans="1:69" ht="12.75" customHeight="1" x14ac:dyDescent="0.25">
      <c r="A650" s="23"/>
      <c r="B650" s="126"/>
      <c r="C650" s="23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52"/>
      <c r="P650" s="22"/>
      <c r="Q650" s="22"/>
      <c r="R650" s="23"/>
      <c r="S650" s="23"/>
      <c r="T650" s="23"/>
      <c r="U650" s="23"/>
      <c r="V650" s="23"/>
      <c r="W650" s="23"/>
      <c r="X650" s="23"/>
      <c r="Y650" s="23"/>
      <c r="Z650" s="23"/>
      <c r="AA650" s="24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92"/>
      <c r="AN650" s="421"/>
      <c r="AO650" s="292"/>
      <c r="AP650" s="292"/>
      <c r="AQ650" s="292"/>
      <c r="AR650" s="292"/>
      <c r="AS650" s="292"/>
      <c r="AT650" s="292"/>
      <c r="AU650" s="292"/>
      <c r="AV650" s="292"/>
      <c r="AW650" s="292"/>
      <c r="AX650" s="292"/>
      <c r="AY650" s="292"/>
      <c r="AZ650" s="421"/>
      <c r="BA650" s="292"/>
      <c r="BB650" s="292"/>
      <c r="BC650" s="292"/>
      <c r="BD650" s="292"/>
      <c r="BE650" s="292"/>
      <c r="BF650" s="292"/>
      <c r="BG650" s="292"/>
      <c r="BH650" s="292"/>
      <c r="BI650" s="292"/>
      <c r="BJ650" s="292"/>
      <c r="BK650" s="24"/>
      <c r="BL650" s="53"/>
      <c r="BM650" s="26"/>
      <c r="BN650" s="23"/>
      <c r="BO650" s="23"/>
      <c r="BP650" s="23"/>
      <c r="BQ650" s="23"/>
    </row>
    <row r="651" spans="1:69" ht="12.75" customHeight="1" x14ac:dyDescent="0.25">
      <c r="A651" s="23"/>
      <c r="B651" s="126"/>
      <c r="C651" s="23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52"/>
      <c r="P651" s="22"/>
      <c r="Q651" s="22"/>
      <c r="R651" s="23"/>
      <c r="S651" s="23"/>
      <c r="T651" s="23"/>
      <c r="U651" s="23"/>
      <c r="V651" s="23"/>
      <c r="W651" s="23"/>
      <c r="X651" s="23"/>
      <c r="Y651" s="23"/>
      <c r="Z651" s="23"/>
      <c r="AA651" s="24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92"/>
      <c r="AN651" s="421"/>
      <c r="AO651" s="292"/>
      <c r="AP651" s="292"/>
      <c r="AQ651" s="292"/>
      <c r="AR651" s="292"/>
      <c r="AS651" s="292"/>
      <c r="AT651" s="292"/>
      <c r="AU651" s="292"/>
      <c r="AV651" s="292"/>
      <c r="AW651" s="292"/>
      <c r="AX651" s="292"/>
      <c r="AY651" s="292"/>
      <c r="AZ651" s="421"/>
      <c r="BA651" s="292"/>
      <c r="BB651" s="292"/>
      <c r="BC651" s="292"/>
      <c r="BD651" s="292"/>
      <c r="BE651" s="292"/>
      <c r="BF651" s="292"/>
      <c r="BG651" s="292"/>
      <c r="BH651" s="292"/>
      <c r="BI651" s="292"/>
      <c r="BJ651" s="292"/>
      <c r="BK651" s="24"/>
      <c r="BL651" s="53"/>
      <c r="BM651" s="26"/>
      <c r="BN651" s="23"/>
      <c r="BO651" s="23"/>
      <c r="BP651" s="23"/>
      <c r="BQ651" s="23"/>
    </row>
    <row r="652" spans="1:69" ht="12.75" customHeight="1" x14ac:dyDescent="0.25">
      <c r="A652" s="23"/>
      <c r="B652" s="126"/>
      <c r="C652" s="23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52"/>
      <c r="P652" s="22"/>
      <c r="Q652" s="22"/>
      <c r="R652" s="23"/>
      <c r="S652" s="23"/>
      <c r="T652" s="23"/>
      <c r="U652" s="23"/>
      <c r="V652" s="23"/>
      <c r="W652" s="23"/>
      <c r="X652" s="23"/>
      <c r="Y652" s="23"/>
      <c r="Z652" s="23"/>
      <c r="AA652" s="24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92"/>
      <c r="AN652" s="421"/>
      <c r="AO652" s="292"/>
      <c r="AP652" s="292"/>
      <c r="AQ652" s="292"/>
      <c r="AR652" s="292"/>
      <c r="AS652" s="292"/>
      <c r="AT652" s="292"/>
      <c r="AU652" s="292"/>
      <c r="AV652" s="292"/>
      <c r="AW652" s="292"/>
      <c r="AX652" s="292"/>
      <c r="AY652" s="292"/>
      <c r="AZ652" s="421"/>
      <c r="BA652" s="292"/>
      <c r="BB652" s="292"/>
      <c r="BC652" s="292"/>
      <c r="BD652" s="292"/>
      <c r="BE652" s="292"/>
      <c r="BF652" s="292"/>
      <c r="BG652" s="292"/>
      <c r="BH652" s="292"/>
      <c r="BI652" s="292"/>
      <c r="BJ652" s="292"/>
      <c r="BK652" s="24"/>
      <c r="BL652" s="53"/>
      <c r="BM652" s="26"/>
      <c r="BN652" s="23"/>
      <c r="BO652" s="23"/>
      <c r="BP652" s="23"/>
      <c r="BQ652" s="23"/>
    </row>
    <row r="653" spans="1:69" ht="12.75" customHeight="1" x14ac:dyDescent="0.25">
      <c r="A653" s="23"/>
      <c r="B653" s="126"/>
      <c r="C653" s="23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52"/>
      <c r="P653" s="22"/>
      <c r="Q653" s="22"/>
      <c r="R653" s="23"/>
      <c r="S653" s="23"/>
      <c r="T653" s="23"/>
      <c r="U653" s="23"/>
      <c r="V653" s="23"/>
      <c r="W653" s="23"/>
      <c r="X653" s="23"/>
      <c r="Y653" s="23"/>
      <c r="Z653" s="23"/>
      <c r="AA653" s="24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92"/>
      <c r="AN653" s="421"/>
      <c r="AO653" s="292"/>
      <c r="AP653" s="292"/>
      <c r="AQ653" s="292"/>
      <c r="AR653" s="292"/>
      <c r="AS653" s="292"/>
      <c r="AT653" s="292"/>
      <c r="AU653" s="292"/>
      <c r="AV653" s="292"/>
      <c r="AW653" s="292"/>
      <c r="AX653" s="292"/>
      <c r="AY653" s="292"/>
      <c r="AZ653" s="421"/>
      <c r="BA653" s="292"/>
      <c r="BB653" s="292"/>
      <c r="BC653" s="292"/>
      <c r="BD653" s="292"/>
      <c r="BE653" s="292"/>
      <c r="BF653" s="292"/>
      <c r="BG653" s="292"/>
      <c r="BH653" s="292"/>
      <c r="BI653" s="292"/>
      <c r="BJ653" s="292"/>
      <c r="BK653" s="24"/>
      <c r="BL653" s="53"/>
      <c r="BM653" s="26"/>
      <c r="BN653" s="23"/>
      <c r="BO653" s="23"/>
      <c r="BP653" s="23"/>
      <c r="BQ653" s="23"/>
    </row>
    <row r="654" spans="1:69" ht="12.75" customHeight="1" x14ac:dyDescent="0.25">
      <c r="A654" s="23"/>
      <c r="B654" s="126"/>
      <c r="C654" s="23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52"/>
      <c r="P654" s="22"/>
      <c r="Q654" s="22"/>
      <c r="R654" s="23"/>
      <c r="S654" s="23"/>
      <c r="T654" s="23"/>
      <c r="U654" s="23"/>
      <c r="V654" s="23"/>
      <c r="W654" s="23"/>
      <c r="X654" s="23"/>
      <c r="Y654" s="23"/>
      <c r="Z654" s="23"/>
      <c r="AA654" s="24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92"/>
      <c r="AN654" s="421"/>
      <c r="AO654" s="292"/>
      <c r="AP654" s="292"/>
      <c r="AQ654" s="292"/>
      <c r="AR654" s="292"/>
      <c r="AS654" s="292"/>
      <c r="AT654" s="292"/>
      <c r="AU654" s="292"/>
      <c r="AV654" s="292"/>
      <c r="AW654" s="292"/>
      <c r="AX654" s="292"/>
      <c r="AY654" s="292"/>
      <c r="AZ654" s="421"/>
      <c r="BA654" s="292"/>
      <c r="BB654" s="292"/>
      <c r="BC654" s="292"/>
      <c r="BD654" s="292"/>
      <c r="BE654" s="292"/>
      <c r="BF654" s="292"/>
      <c r="BG654" s="292"/>
      <c r="BH654" s="292"/>
      <c r="BI654" s="292"/>
      <c r="BJ654" s="292"/>
      <c r="BK654" s="24"/>
      <c r="BL654" s="53"/>
      <c r="BM654" s="26"/>
      <c r="BN654" s="23"/>
      <c r="BO654" s="23"/>
      <c r="BP654" s="23"/>
      <c r="BQ654" s="23"/>
    </row>
    <row r="655" spans="1:69" ht="12.75" customHeight="1" x14ac:dyDescent="0.25">
      <c r="A655" s="23"/>
      <c r="B655" s="126"/>
      <c r="C655" s="23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52"/>
      <c r="P655" s="22"/>
      <c r="Q655" s="22"/>
      <c r="R655" s="23"/>
      <c r="S655" s="23"/>
      <c r="T655" s="23"/>
      <c r="U655" s="23"/>
      <c r="V655" s="23"/>
      <c r="W655" s="23"/>
      <c r="X655" s="23"/>
      <c r="Y655" s="23"/>
      <c r="Z655" s="23"/>
      <c r="AA655" s="24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92"/>
      <c r="AN655" s="421"/>
      <c r="AO655" s="292"/>
      <c r="AP655" s="292"/>
      <c r="AQ655" s="292"/>
      <c r="AR655" s="292"/>
      <c r="AS655" s="292"/>
      <c r="AT655" s="292"/>
      <c r="AU655" s="292"/>
      <c r="AV655" s="292"/>
      <c r="AW655" s="292"/>
      <c r="AX655" s="292"/>
      <c r="AY655" s="292"/>
      <c r="AZ655" s="421"/>
      <c r="BA655" s="292"/>
      <c r="BB655" s="292"/>
      <c r="BC655" s="292"/>
      <c r="BD655" s="292"/>
      <c r="BE655" s="292"/>
      <c r="BF655" s="292"/>
      <c r="BG655" s="292"/>
      <c r="BH655" s="292"/>
      <c r="BI655" s="292"/>
      <c r="BJ655" s="292"/>
      <c r="BK655" s="24"/>
      <c r="BL655" s="53"/>
      <c r="BM655" s="26"/>
      <c r="BN655" s="23"/>
      <c r="BO655" s="23"/>
      <c r="BP655" s="23"/>
      <c r="BQ655" s="23"/>
    </row>
    <row r="656" spans="1:69" ht="12.75" customHeight="1" x14ac:dyDescent="0.25">
      <c r="A656" s="23"/>
      <c r="B656" s="126"/>
      <c r="C656" s="23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52"/>
      <c r="P656" s="22"/>
      <c r="Q656" s="22"/>
      <c r="R656" s="23"/>
      <c r="S656" s="23"/>
      <c r="T656" s="23"/>
      <c r="U656" s="23"/>
      <c r="V656" s="23"/>
      <c r="W656" s="23"/>
      <c r="X656" s="23"/>
      <c r="Y656" s="23"/>
      <c r="Z656" s="23"/>
      <c r="AA656" s="24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92"/>
      <c r="AN656" s="421"/>
      <c r="AO656" s="292"/>
      <c r="AP656" s="292"/>
      <c r="AQ656" s="292"/>
      <c r="AR656" s="292"/>
      <c r="AS656" s="292"/>
      <c r="AT656" s="292"/>
      <c r="AU656" s="292"/>
      <c r="AV656" s="292"/>
      <c r="AW656" s="292"/>
      <c r="AX656" s="292"/>
      <c r="AY656" s="292"/>
      <c r="AZ656" s="421"/>
      <c r="BA656" s="292"/>
      <c r="BB656" s="292"/>
      <c r="BC656" s="292"/>
      <c r="BD656" s="292"/>
      <c r="BE656" s="292"/>
      <c r="BF656" s="292"/>
      <c r="BG656" s="292"/>
      <c r="BH656" s="292"/>
      <c r="BI656" s="292"/>
      <c r="BJ656" s="292"/>
      <c r="BK656" s="24"/>
      <c r="BL656" s="53"/>
      <c r="BM656" s="26"/>
      <c r="BN656" s="23"/>
      <c r="BO656" s="23"/>
      <c r="BP656" s="23"/>
      <c r="BQ656" s="23"/>
    </row>
    <row r="657" spans="1:69" ht="12.75" customHeight="1" x14ac:dyDescent="0.25">
      <c r="A657" s="23"/>
      <c r="B657" s="126"/>
      <c r="C657" s="23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52"/>
      <c r="P657" s="22"/>
      <c r="Q657" s="22"/>
      <c r="R657" s="23"/>
      <c r="S657" s="23"/>
      <c r="T657" s="23"/>
      <c r="U657" s="23"/>
      <c r="V657" s="23"/>
      <c r="W657" s="23"/>
      <c r="X657" s="23"/>
      <c r="Y657" s="23"/>
      <c r="Z657" s="23"/>
      <c r="AA657" s="24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92"/>
      <c r="AN657" s="421"/>
      <c r="AO657" s="292"/>
      <c r="AP657" s="292"/>
      <c r="AQ657" s="292"/>
      <c r="AR657" s="292"/>
      <c r="AS657" s="292"/>
      <c r="AT657" s="292"/>
      <c r="AU657" s="292"/>
      <c r="AV657" s="292"/>
      <c r="AW657" s="292"/>
      <c r="AX657" s="292"/>
      <c r="AY657" s="292"/>
      <c r="AZ657" s="421"/>
      <c r="BA657" s="292"/>
      <c r="BB657" s="292"/>
      <c r="BC657" s="292"/>
      <c r="BD657" s="292"/>
      <c r="BE657" s="292"/>
      <c r="BF657" s="292"/>
      <c r="BG657" s="292"/>
      <c r="BH657" s="292"/>
      <c r="BI657" s="292"/>
      <c r="BJ657" s="292"/>
      <c r="BK657" s="24"/>
      <c r="BL657" s="53"/>
      <c r="BM657" s="26"/>
      <c r="BN657" s="23"/>
      <c r="BO657" s="23"/>
      <c r="BP657" s="23"/>
      <c r="BQ657" s="23"/>
    </row>
    <row r="658" spans="1:69" ht="12.75" customHeight="1" x14ac:dyDescent="0.25">
      <c r="A658" s="23"/>
      <c r="B658" s="126"/>
      <c r="C658" s="23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52"/>
      <c r="P658" s="22"/>
      <c r="Q658" s="22"/>
      <c r="R658" s="23"/>
      <c r="S658" s="23"/>
      <c r="T658" s="23"/>
      <c r="U658" s="23"/>
      <c r="V658" s="23"/>
      <c r="W658" s="23"/>
      <c r="X658" s="23"/>
      <c r="Y658" s="23"/>
      <c r="Z658" s="23"/>
      <c r="AA658" s="24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92"/>
      <c r="AN658" s="421"/>
      <c r="AO658" s="292"/>
      <c r="AP658" s="292"/>
      <c r="AQ658" s="292"/>
      <c r="AR658" s="292"/>
      <c r="AS658" s="292"/>
      <c r="AT658" s="292"/>
      <c r="AU658" s="292"/>
      <c r="AV658" s="292"/>
      <c r="AW658" s="292"/>
      <c r="AX658" s="292"/>
      <c r="AY658" s="292"/>
      <c r="AZ658" s="421"/>
      <c r="BA658" s="292"/>
      <c r="BB658" s="292"/>
      <c r="BC658" s="292"/>
      <c r="BD658" s="292"/>
      <c r="BE658" s="292"/>
      <c r="BF658" s="292"/>
      <c r="BG658" s="292"/>
      <c r="BH658" s="292"/>
      <c r="BI658" s="292"/>
      <c r="BJ658" s="292"/>
      <c r="BK658" s="24"/>
      <c r="BL658" s="53"/>
      <c r="BM658" s="26"/>
      <c r="BN658" s="23"/>
      <c r="BO658" s="23"/>
      <c r="BP658" s="23"/>
      <c r="BQ658" s="23"/>
    </row>
    <row r="659" spans="1:69" ht="12.75" customHeight="1" x14ac:dyDescent="0.25">
      <c r="A659" s="23"/>
      <c r="B659" s="126"/>
      <c r="C659" s="23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52"/>
      <c r="P659" s="22"/>
      <c r="Q659" s="22"/>
      <c r="R659" s="23"/>
      <c r="S659" s="23"/>
      <c r="T659" s="23"/>
      <c r="U659" s="23"/>
      <c r="V659" s="23"/>
      <c r="W659" s="23"/>
      <c r="X659" s="23"/>
      <c r="Y659" s="23"/>
      <c r="Z659" s="23"/>
      <c r="AA659" s="24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92"/>
      <c r="AN659" s="421"/>
      <c r="AO659" s="292"/>
      <c r="AP659" s="292"/>
      <c r="AQ659" s="292"/>
      <c r="AR659" s="292"/>
      <c r="AS659" s="292"/>
      <c r="AT659" s="292"/>
      <c r="AU659" s="292"/>
      <c r="AV659" s="292"/>
      <c r="AW659" s="292"/>
      <c r="AX659" s="292"/>
      <c r="AY659" s="292"/>
      <c r="AZ659" s="421"/>
      <c r="BA659" s="292"/>
      <c r="BB659" s="292"/>
      <c r="BC659" s="292"/>
      <c r="BD659" s="292"/>
      <c r="BE659" s="292"/>
      <c r="BF659" s="292"/>
      <c r="BG659" s="292"/>
      <c r="BH659" s="292"/>
      <c r="BI659" s="292"/>
      <c r="BJ659" s="292"/>
      <c r="BK659" s="24"/>
      <c r="BL659" s="53"/>
      <c r="BM659" s="26"/>
      <c r="BN659" s="23"/>
      <c r="BO659" s="23"/>
      <c r="BP659" s="23"/>
      <c r="BQ659" s="23"/>
    </row>
    <row r="660" spans="1:69" ht="12.75" customHeight="1" x14ac:dyDescent="0.25">
      <c r="A660" s="23"/>
      <c r="B660" s="126"/>
      <c r="C660" s="23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52"/>
      <c r="P660" s="22"/>
      <c r="Q660" s="22"/>
      <c r="R660" s="23"/>
      <c r="S660" s="23"/>
      <c r="T660" s="23"/>
      <c r="U660" s="23"/>
      <c r="V660" s="23"/>
      <c r="W660" s="23"/>
      <c r="X660" s="23"/>
      <c r="Y660" s="23"/>
      <c r="Z660" s="23"/>
      <c r="AA660" s="24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92"/>
      <c r="AN660" s="421"/>
      <c r="AO660" s="292"/>
      <c r="AP660" s="292"/>
      <c r="AQ660" s="292"/>
      <c r="AR660" s="292"/>
      <c r="AS660" s="292"/>
      <c r="AT660" s="292"/>
      <c r="AU660" s="292"/>
      <c r="AV660" s="292"/>
      <c r="AW660" s="292"/>
      <c r="AX660" s="292"/>
      <c r="AY660" s="292"/>
      <c r="AZ660" s="421"/>
      <c r="BA660" s="292"/>
      <c r="BB660" s="292"/>
      <c r="BC660" s="292"/>
      <c r="BD660" s="292"/>
      <c r="BE660" s="292"/>
      <c r="BF660" s="292"/>
      <c r="BG660" s="292"/>
      <c r="BH660" s="292"/>
      <c r="BI660" s="292"/>
      <c r="BJ660" s="292"/>
      <c r="BK660" s="24"/>
      <c r="BL660" s="53"/>
      <c r="BM660" s="26"/>
      <c r="BN660" s="23"/>
      <c r="BO660" s="23"/>
      <c r="BP660" s="23"/>
      <c r="BQ660" s="23"/>
    </row>
    <row r="661" spans="1:69" ht="12.75" customHeight="1" x14ac:dyDescent="0.25">
      <c r="A661" s="23"/>
      <c r="B661" s="126"/>
      <c r="C661" s="23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52"/>
      <c r="P661" s="22"/>
      <c r="Q661" s="22"/>
      <c r="R661" s="23"/>
      <c r="S661" s="23"/>
      <c r="T661" s="23"/>
      <c r="U661" s="23"/>
      <c r="V661" s="23"/>
      <c r="W661" s="23"/>
      <c r="X661" s="23"/>
      <c r="Y661" s="23"/>
      <c r="Z661" s="23"/>
      <c r="AA661" s="24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92"/>
      <c r="AN661" s="421"/>
      <c r="AO661" s="292"/>
      <c r="AP661" s="292"/>
      <c r="AQ661" s="292"/>
      <c r="AR661" s="292"/>
      <c r="AS661" s="292"/>
      <c r="AT661" s="292"/>
      <c r="AU661" s="292"/>
      <c r="AV661" s="292"/>
      <c r="AW661" s="292"/>
      <c r="AX661" s="292"/>
      <c r="AY661" s="292"/>
      <c r="AZ661" s="421"/>
      <c r="BA661" s="292"/>
      <c r="BB661" s="292"/>
      <c r="BC661" s="292"/>
      <c r="BD661" s="292"/>
      <c r="BE661" s="292"/>
      <c r="BF661" s="292"/>
      <c r="BG661" s="292"/>
      <c r="BH661" s="292"/>
      <c r="BI661" s="292"/>
      <c r="BJ661" s="292"/>
      <c r="BK661" s="24"/>
      <c r="BL661" s="53"/>
      <c r="BM661" s="26"/>
      <c r="BN661" s="23"/>
      <c r="BO661" s="23"/>
      <c r="BP661" s="23"/>
      <c r="BQ661" s="23"/>
    </row>
    <row r="662" spans="1:69" ht="12.75" customHeight="1" x14ac:dyDescent="0.25">
      <c r="A662" s="23"/>
      <c r="B662" s="126"/>
      <c r="C662" s="23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52"/>
      <c r="P662" s="22"/>
      <c r="Q662" s="22"/>
      <c r="R662" s="23"/>
      <c r="S662" s="23"/>
      <c r="T662" s="23"/>
      <c r="U662" s="23"/>
      <c r="V662" s="23"/>
      <c r="W662" s="23"/>
      <c r="X662" s="23"/>
      <c r="Y662" s="23"/>
      <c r="Z662" s="23"/>
      <c r="AA662" s="24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92"/>
      <c r="AN662" s="421"/>
      <c r="AO662" s="292"/>
      <c r="AP662" s="292"/>
      <c r="AQ662" s="292"/>
      <c r="AR662" s="292"/>
      <c r="AS662" s="292"/>
      <c r="AT662" s="292"/>
      <c r="AU662" s="292"/>
      <c r="AV662" s="292"/>
      <c r="AW662" s="292"/>
      <c r="AX662" s="292"/>
      <c r="AY662" s="292"/>
      <c r="AZ662" s="421"/>
      <c r="BA662" s="292"/>
      <c r="BB662" s="292"/>
      <c r="BC662" s="292"/>
      <c r="BD662" s="292"/>
      <c r="BE662" s="292"/>
      <c r="BF662" s="292"/>
      <c r="BG662" s="292"/>
      <c r="BH662" s="292"/>
      <c r="BI662" s="292"/>
      <c r="BJ662" s="292"/>
      <c r="BK662" s="24"/>
      <c r="BL662" s="53"/>
      <c r="BM662" s="26"/>
      <c r="BN662" s="23"/>
      <c r="BO662" s="23"/>
      <c r="BP662" s="23"/>
      <c r="BQ662" s="23"/>
    </row>
    <row r="663" spans="1:69" ht="12.75" customHeight="1" x14ac:dyDescent="0.25">
      <c r="A663" s="23"/>
      <c r="B663" s="126"/>
      <c r="C663" s="23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52"/>
      <c r="P663" s="22"/>
      <c r="Q663" s="22"/>
      <c r="R663" s="23"/>
      <c r="S663" s="23"/>
      <c r="T663" s="23"/>
      <c r="U663" s="23"/>
      <c r="V663" s="23"/>
      <c r="W663" s="23"/>
      <c r="X663" s="23"/>
      <c r="Y663" s="23"/>
      <c r="Z663" s="23"/>
      <c r="AA663" s="24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92"/>
      <c r="AN663" s="421"/>
      <c r="AO663" s="292"/>
      <c r="AP663" s="292"/>
      <c r="AQ663" s="292"/>
      <c r="AR663" s="292"/>
      <c r="AS663" s="292"/>
      <c r="AT663" s="292"/>
      <c r="AU663" s="292"/>
      <c r="AV663" s="292"/>
      <c r="AW663" s="292"/>
      <c r="AX663" s="292"/>
      <c r="AY663" s="292"/>
      <c r="AZ663" s="421"/>
      <c r="BA663" s="292"/>
      <c r="BB663" s="292"/>
      <c r="BC663" s="292"/>
      <c r="BD663" s="292"/>
      <c r="BE663" s="292"/>
      <c r="BF663" s="292"/>
      <c r="BG663" s="292"/>
      <c r="BH663" s="292"/>
      <c r="BI663" s="292"/>
      <c r="BJ663" s="292"/>
      <c r="BK663" s="24"/>
      <c r="BL663" s="53"/>
      <c r="BM663" s="26"/>
      <c r="BN663" s="23"/>
      <c r="BO663" s="23"/>
      <c r="BP663" s="23"/>
      <c r="BQ663" s="23"/>
    </row>
    <row r="664" spans="1:69" ht="12.75" customHeight="1" x14ac:dyDescent="0.25">
      <c r="A664" s="23"/>
      <c r="B664" s="126"/>
      <c r="C664" s="23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52"/>
      <c r="P664" s="22"/>
      <c r="Q664" s="22"/>
      <c r="R664" s="23"/>
      <c r="S664" s="23"/>
      <c r="T664" s="23"/>
      <c r="U664" s="23"/>
      <c r="V664" s="23"/>
      <c r="W664" s="23"/>
      <c r="X664" s="23"/>
      <c r="Y664" s="23"/>
      <c r="Z664" s="23"/>
      <c r="AA664" s="24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92"/>
      <c r="AN664" s="421"/>
      <c r="AO664" s="292"/>
      <c r="AP664" s="292"/>
      <c r="AQ664" s="292"/>
      <c r="AR664" s="292"/>
      <c r="AS664" s="292"/>
      <c r="AT664" s="292"/>
      <c r="AU664" s="292"/>
      <c r="AV664" s="292"/>
      <c r="AW664" s="292"/>
      <c r="AX664" s="292"/>
      <c r="AY664" s="292"/>
      <c r="AZ664" s="421"/>
      <c r="BA664" s="292"/>
      <c r="BB664" s="292"/>
      <c r="BC664" s="292"/>
      <c r="BD664" s="292"/>
      <c r="BE664" s="292"/>
      <c r="BF664" s="292"/>
      <c r="BG664" s="292"/>
      <c r="BH664" s="292"/>
      <c r="BI664" s="292"/>
      <c r="BJ664" s="292"/>
      <c r="BK664" s="24"/>
      <c r="BL664" s="53"/>
      <c r="BM664" s="26"/>
      <c r="BN664" s="23"/>
      <c r="BO664" s="23"/>
      <c r="BP664" s="23"/>
      <c r="BQ664" s="23"/>
    </row>
    <row r="665" spans="1:69" ht="12.75" customHeight="1" x14ac:dyDescent="0.25">
      <c r="A665" s="23"/>
      <c r="B665" s="126"/>
      <c r="C665" s="23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52"/>
      <c r="P665" s="22"/>
      <c r="Q665" s="22"/>
      <c r="R665" s="23"/>
      <c r="S665" s="23"/>
      <c r="T665" s="23"/>
      <c r="U665" s="23"/>
      <c r="V665" s="23"/>
      <c r="W665" s="23"/>
      <c r="X665" s="23"/>
      <c r="Y665" s="23"/>
      <c r="Z665" s="23"/>
      <c r="AA665" s="24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92"/>
      <c r="AN665" s="421"/>
      <c r="AO665" s="292"/>
      <c r="AP665" s="292"/>
      <c r="AQ665" s="292"/>
      <c r="AR665" s="292"/>
      <c r="AS665" s="292"/>
      <c r="AT665" s="292"/>
      <c r="AU665" s="292"/>
      <c r="AV665" s="292"/>
      <c r="AW665" s="292"/>
      <c r="AX665" s="292"/>
      <c r="AY665" s="292"/>
      <c r="AZ665" s="421"/>
      <c r="BA665" s="292"/>
      <c r="BB665" s="292"/>
      <c r="BC665" s="292"/>
      <c r="BD665" s="292"/>
      <c r="BE665" s="292"/>
      <c r="BF665" s="292"/>
      <c r="BG665" s="292"/>
      <c r="BH665" s="292"/>
      <c r="BI665" s="292"/>
      <c r="BJ665" s="292"/>
      <c r="BK665" s="24"/>
      <c r="BL665" s="53"/>
      <c r="BM665" s="26"/>
      <c r="BN665" s="23"/>
      <c r="BO665" s="23"/>
      <c r="BP665" s="23"/>
      <c r="BQ665" s="23"/>
    </row>
    <row r="666" spans="1:69" ht="12.75" customHeight="1" x14ac:dyDescent="0.25">
      <c r="A666" s="23"/>
      <c r="B666" s="126"/>
      <c r="C666" s="23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52"/>
      <c r="P666" s="22"/>
      <c r="Q666" s="22"/>
      <c r="R666" s="23"/>
      <c r="S666" s="23"/>
      <c r="T666" s="23"/>
      <c r="U666" s="23"/>
      <c r="V666" s="23"/>
      <c r="W666" s="23"/>
      <c r="X666" s="23"/>
      <c r="Y666" s="23"/>
      <c r="Z666" s="23"/>
      <c r="AA666" s="24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92"/>
      <c r="AN666" s="421"/>
      <c r="AO666" s="292"/>
      <c r="AP666" s="292"/>
      <c r="AQ666" s="292"/>
      <c r="AR666" s="292"/>
      <c r="AS666" s="292"/>
      <c r="AT666" s="292"/>
      <c r="AU666" s="292"/>
      <c r="AV666" s="292"/>
      <c r="AW666" s="292"/>
      <c r="AX666" s="292"/>
      <c r="AY666" s="292"/>
      <c r="AZ666" s="421"/>
      <c r="BA666" s="292"/>
      <c r="BB666" s="292"/>
      <c r="BC666" s="292"/>
      <c r="BD666" s="292"/>
      <c r="BE666" s="292"/>
      <c r="BF666" s="292"/>
      <c r="BG666" s="292"/>
      <c r="BH666" s="292"/>
      <c r="BI666" s="292"/>
      <c r="BJ666" s="292"/>
      <c r="BK666" s="24"/>
      <c r="BL666" s="53"/>
      <c r="BM666" s="26"/>
      <c r="BN666" s="23"/>
      <c r="BO666" s="23"/>
      <c r="BP666" s="23"/>
      <c r="BQ666" s="23"/>
    </row>
    <row r="667" spans="1:69" ht="12.75" customHeight="1" x14ac:dyDescent="0.25">
      <c r="A667" s="23"/>
      <c r="B667" s="126"/>
      <c r="C667" s="23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52"/>
      <c r="P667" s="22"/>
      <c r="Q667" s="22"/>
      <c r="R667" s="23"/>
      <c r="S667" s="23"/>
      <c r="T667" s="23"/>
      <c r="U667" s="23"/>
      <c r="V667" s="23"/>
      <c r="W667" s="23"/>
      <c r="X667" s="23"/>
      <c r="Y667" s="23"/>
      <c r="Z667" s="23"/>
      <c r="AA667" s="24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92"/>
      <c r="AN667" s="421"/>
      <c r="AO667" s="292"/>
      <c r="AP667" s="292"/>
      <c r="AQ667" s="292"/>
      <c r="AR667" s="292"/>
      <c r="AS667" s="292"/>
      <c r="AT667" s="292"/>
      <c r="AU667" s="292"/>
      <c r="AV667" s="292"/>
      <c r="AW667" s="292"/>
      <c r="AX667" s="292"/>
      <c r="AY667" s="292"/>
      <c r="AZ667" s="421"/>
      <c r="BA667" s="292"/>
      <c r="BB667" s="292"/>
      <c r="BC667" s="292"/>
      <c r="BD667" s="292"/>
      <c r="BE667" s="292"/>
      <c r="BF667" s="292"/>
      <c r="BG667" s="292"/>
      <c r="BH667" s="292"/>
      <c r="BI667" s="292"/>
      <c r="BJ667" s="292"/>
      <c r="BK667" s="24"/>
      <c r="BL667" s="53"/>
      <c r="BM667" s="26"/>
      <c r="BN667" s="23"/>
      <c r="BO667" s="23"/>
      <c r="BP667" s="23"/>
      <c r="BQ667" s="23"/>
    </row>
    <row r="668" spans="1:69" ht="12.75" customHeight="1" x14ac:dyDescent="0.25">
      <c r="A668" s="23"/>
      <c r="B668" s="126"/>
      <c r="C668" s="23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52"/>
      <c r="P668" s="22"/>
      <c r="Q668" s="22"/>
      <c r="R668" s="23"/>
      <c r="S668" s="23"/>
      <c r="T668" s="23"/>
      <c r="U668" s="23"/>
      <c r="V668" s="23"/>
      <c r="W668" s="23"/>
      <c r="X668" s="23"/>
      <c r="Y668" s="23"/>
      <c r="Z668" s="23"/>
      <c r="AA668" s="24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92"/>
      <c r="AN668" s="421"/>
      <c r="AO668" s="292"/>
      <c r="AP668" s="292"/>
      <c r="AQ668" s="292"/>
      <c r="AR668" s="292"/>
      <c r="AS668" s="292"/>
      <c r="AT668" s="292"/>
      <c r="AU668" s="292"/>
      <c r="AV668" s="292"/>
      <c r="AW668" s="292"/>
      <c r="AX668" s="292"/>
      <c r="AY668" s="292"/>
      <c r="AZ668" s="421"/>
      <c r="BA668" s="292"/>
      <c r="BB668" s="292"/>
      <c r="BC668" s="292"/>
      <c r="BD668" s="292"/>
      <c r="BE668" s="292"/>
      <c r="BF668" s="292"/>
      <c r="BG668" s="292"/>
      <c r="BH668" s="292"/>
      <c r="BI668" s="292"/>
      <c r="BJ668" s="292"/>
      <c r="BK668" s="24"/>
      <c r="BL668" s="53"/>
      <c r="BM668" s="26"/>
      <c r="BN668" s="23"/>
      <c r="BO668" s="23"/>
      <c r="BP668" s="23"/>
      <c r="BQ668" s="23"/>
    </row>
    <row r="669" spans="1:69" ht="12.75" customHeight="1" x14ac:dyDescent="0.25">
      <c r="A669" s="23"/>
      <c r="B669" s="126"/>
      <c r="C669" s="23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52"/>
      <c r="P669" s="22"/>
      <c r="Q669" s="22"/>
      <c r="R669" s="23"/>
      <c r="S669" s="23"/>
      <c r="T669" s="23"/>
      <c r="U669" s="23"/>
      <c r="V669" s="23"/>
      <c r="W669" s="23"/>
      <c r="X669" s="23"/>
      <c r="Y669" s="23"/>
      <c r="Z669" s="23"/>
      <c r="AA669" s="24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92"/>
      <c r="AN669" s="421"/>
      <c r="AO669" s="292"/>
      <c r="AP669" s="292"/>
      <c r="AQ669" s="292"/>
      <c r="AR669" s="292"/>
      <c r="AS669" s="292"/>
      <c r="AT669" s="292"/>
      <c r="AU669" s="292"/>
      <c r="AV669" s="292"/>
      <c r="AW669" s="292"/>
      <c r="AX669" s="292"/>
      <c r="AY669" s="292"/>
      <c r="AZ669" s="421"/>
      <c r="BA669" s="292"/>
      <c r="BB669" s="292"/>
      <c r="BC669" s="292"/>
      <c r="BD669" s="292"/>
      <c r="BE669" s="292"/>
      <c r="BF669" s="292"/>
      <c r="BG669" s="292"/>
      <c r="BH669" s="292"/>
      <c r="BI669" s="292"/>
      <c r="BJ669" s="292"/>
      <c r="BK669" s="24"/>
      <c r="BL669" s="53"/>
      <c r="BM669" s="26"/>
      <c r="BN669" s="23"/>
      <c r="BO669" s="23"/>
      <c r="BP669" s="23"/>
      <c r="BQ669" s="23"/>
    </row>
    <row r="670" spans="1:69" ht="12.75" customHeight="1" x14ac:dyDescent="0.25">
      <c r="A670" s="23"/>
      <c r="B670" s="126"/>
      <c r="C670" s="23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52"/>
      <c r="P670" s="22"/>
      <c r="Q670" s="22"/>
      <c r="R670" s="23"/>
      <c r="S670" s="23"/>
      <c r="T670" s="23"/>
      <c r="U670" s="23"/>
      <c r="V670" s="23"/>
      <c r="W670" s="23"/>
      <c r="X670" s="23"/>
      <c r="Y670" s="23"/>
      <c r="Z670" s="23"/>
      <c r="AA670" s="24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92"/>
      <c r="AN670" s="421"/>
      <c r="AO670" s="292"/>
      <c r="AP670" s="292"/>
      <c r="AQ670" s="292"/>
      <c r="AR670" s="292"/>
      <c r="AS670" s="292"/>
      <c r="AT670" s="292"/>
      <c r="AU670" s="292"/>
      <c r="AV670" s="292"/>
      <c r="AW670" s="292"/>
      <c r="AX670" s="292"/>
      <c r="AY670" s="292"/>
      <c r="AZ670" s="421"/>
      <c r="BA670" s="292"/>
      <c r="BB670" s="292"/>
      <c r="BC670" s="292"/>
      <c r="BD670" s="292"/>
      <c r="BE670" s="292"/>
      <c r="BF670" s="292"/>
      <c r="BG670" s="292"/>
      <c r="BH670" s="292"/>
      <c r="BI670" s="292"/>
      <c r="BJ670" s="292"/>
      <c r="BK670" s="24"/>
      <c r="BL670" s="53"/>
      <c r="BM670" s="26"/>
      <c r="BN670" s="23"/>
      <c r="BO670" s="23"/>
      <c r="BP670" s="23"/>
      <c r="BQ670" s="23"/>
    </row>
    <row r="671" spans="1:69" ht="12.75" customHeight="1" x14ac:dyDescent="0.25">
      <c r="A671" s="23"/>
      <c r="B671" s="126"/>
      <c r="C671" s="23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52"/>
      <c r="P671" s="22"/>
      <c r="Q671" s="22"/>
      <c r="R671" s="23"/>
      <c r="S671" s="23"/>
      <c r="T671" s="23"/>
      <c r="U671" s="23"/>
      <c r="V671" s="23"/>
      <c r="W671" s="23"/>
      <c r="X671" s="23"/>
      <c r="Y671" s="23"/>
      <c r="Z671" s="23"/>
      <c r="AA671" s="24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92"/>
      <c r="AN671" s="421"/>
      <c r="AO671" s="292"/>
      <c r="AP671" s="292"/>
      <c r="AQ671" s="292"/>
      <c r="AR671" s="292"/>
      <c r="AS671" s="292"/>
      <c r="AT671" s="292"/>
      <c r="AU671" s="292"/>
      <c r="AV671" s="292"/>
      <c r="AW671" s="292"/>
      <c r="AX671" s="292"/>
      <c r="AY671" s="292"/>
      <c r="AZ671" s="421"/>
      <c r="BA671" s="292"/>
      <c r="BB671" s="292"/>
      <c r="BC671" s="292"/>
      <c r="BD671" s="292"/>
      <c r="BE671" s="292"/>
      <c r="BF671" s="292"/>
      <c r="BG671" s="292"/>
      <c r="BH671" s="292"/>
      <c r="BI671" s="292"/>
      <c r="BJ671" s="292"/>
      <c r="BK671" s="24"/>
      <c r="BL671" s="53"/>
      <c r="BM671" s="26"/>
      <c r="BN671" s="23"/>
      <c r="BO671" s="23"/>
      <c r="BP671" s="23"/>
      <c r="BQ671" s="23"/>
    </row>
    <row r="672" spans="1:69" ht="12.75" customHeight="1" x14ac:dyDescent="0.25">
      <c r="A672" s="23"/>
      <c r="B672" s="126"/>
      <c r="C672" s="23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52"/>
      <c r="P672" s="22"/>
      <c r="Q672" s="22"/>
      <c r="R672" s="23"/>
      <c r="S672" s="23"/>
      <c r="T672" s="23"/>
      <c r="U672" s="23"/>
      <c r="V672" s="23"/>
      <c r="W672" s="23"/>
      <c r="X672" s="23"/>
      <c r="Y672" s="23"/>
      <c r="Z672" s="23"/>
      <c r="AA672" s="24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92"/>
      <c r="AN672" s="421"/>
      <c r="AO672" s="292"/>
      <c r="AP672" s="292"/>
      <c r="AQ672" s="292"/>
      <c r="AR672" s="292"/>
      <c r="AS672" s="292"/>
      <c r="AT672" s="292"/>
      <c r="AU672" s="292"/>
      <c r="AV672" s="292"/>
      <c r="AW672" s="292"/>
      <c r="AX672" s="292"/>
      <c r="AY672" s="292"/>
      <c r="AZ672" s="421"/>
      <c r="BA672" s="292"/>
      <c r="BB672" s="292"/>
      <c r="BC672" s="292"/>
      <c r="BD672" s="292"/>
      <c r="BE672" s="292"/>
      <c r="BF672" s="292"/>
      <c r="BG672" s="292"/>
      <c r="BH672" s="292"/>
      <c r="BI672" s="292"/>
      <c r="BJ672" s="292"/>
      <c r="BK672" s="24"/>
      <c r="BL672" s="53"/>
      <c r="BM672" s="26"/>
      <c r="BN672" s="23"/>
      <c r="BO672" s="23"/>
      <c r="BP672" s="23"/>
      <c r="BQ672" s="23"/>
    </row>
    <row r="673" spans="1:69" ht="12.75" customHeight="1" x14ac:dyDescent="0.25">
      <c r="A673" s="23"/>
      <c r="B673" s="126"/>
      <c r="C673" s="23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52"/>
      <c r="P673" s="22"/>
      <c r="Q673" s="22"/>
      <c r="R673" s="23"/>
      <c r="S673" s="23"/>
      <c r="T673" s="23"/>
      <c r="U673" s="23"/>
      <c r="V673" s="23"/>
      <c r="W673" s="23"/>
      <c r="X673" s="23"/>
      <c r="Y673" s="23"/>
      <c r="Z673" s="23"/>
      <c r="AA673" s="24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92"/>
      <c r="AN673" s="421"/>
      <c r="AO673" s="292"/>
      <c r="AP673" s="292"/>
      <c r="AQ673" s="292"/>
      <c r="AR673" s="292"/>
      <c r="AS673" s="292"/>
      <c r="AT673" s="292"/>
      <c r="AU673" s="292"/>
      <c r="AV673" s="292"/>
      <c r="AW673" s="292"/>
      <c r="AX673" s="292"/>
      <c r="AY673" s="292"/>
      <c r="AZ673" s="421"/>
      <c r="BA673" s="292"/>
      <c r="BB673" s="292"/>
      <c r="BC673" s="292"/>
      <c r="BD673" s="292"/>
      <c r="BE673" s="292"/>
      <c r="BF673" s="292"/>
      <c r="BG673" s="292"/>
      <c r="BH673" s="292"/>
      <c r="BI673" s="292"/>
      <c r="BJ673" s="292"/>
      <c r="BK673" s="24"/>
      <c r="BL673" s="53"/>
      <c r="BM673" s="26"/>
      <c r="BN673" s="23"/>
      <c r="BO673" s="23"/>
      <c r="BP673" s="23"/>
      <c r="BQ673" s="23"/>
    </row>
    <row r="674" spans="1:69" ht="12.75" customHeight="1" x14ac:dyDescent="0.25">
      <c r="A674" s="23"/>
      <c r="B674" s="126"/>
      <c r="C674" s="23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52"/>
      <c r="P674" s="22"/>
      <c r="Q674" s="22"/>
      <c r="R674" s="23"/>
      <c r="S674" s="23"/>
      <c r="T674" s="23"/>
      <c r="U674" s="23"/>
      <c r="V674" s="23"/>
      <c r="W674" s="23"/>
      <c r="X674" s="23"/>
      <c r="Y674" s="23"/>
      <c r="Z674" s="23"/>
      <c r="AA674" s="24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92"/>
      <c r="AN674" s="421"/>
      <c r="AO674" s="292"/>
      <c r="AP674" s="292"/>
      <c r="AQ674" s="292"/>
      <c r="AR674" s="292"/>
      <c r="AS674" s="292"/>
      <c r="AT674" s="292"/>
      <c r="AU674" s="292"/>
      <c r="AV674" s="292"/>
      <c r="AW674" s="292"/>
      <c r="AX674" s="292"/>
      <c r="AY674" s="292"/>
      <c r="AZ674" s="421"/>
      <c r="BA674" s="292"/>
      <c r="BB674" s="292"/>
      <c r="BC674" s="292"/>
      <c r="BD674" s="292"/>
      <c r="BE674" s="292"/>
      <c r="BF674" s="292"/>
      <c r="BG674" s="292"/>
      <c r="BH674" s="292"/>
      <c r="BI674" s="292"/>
      <c r="BJ674" s="292"/>
      <c r="BK674" s="24"/>
      <c r="BL674" s="53"/>
      <c r="BM674" s="26"/>
      <c r="BN674" s="23"/>
      <c r="BO674" s="23"/>
      <c r="BP674" s="23"/>
      <c r="BQ674" s="23"/>
    </row>
    <row r="675" spans="1:69" ht="12.75" customHeight="1" x14ac:dyDescent="0.25">
      <c r="A675" s="23"/>
      <c r="B675" s="126"/>
      <c r="C675" s="23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52"/>
      <c r="P675" s="22"/>
      <c r="Q675" s="22"/>
      <c r="R675" s="23"/>
      <c r="S675" s="23"/>
      <c r="T675" s="23"/>
      <c r="U675" s="23"/>
      <c r="V675" s="23"/>
      <c r="W675" s="23"/>
      <c r="X675" s="23"/>
      <c r="Y675" s="23"/>
      <c r="Z675" s="23"/>
      <c r="AA675" s="24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92"/>
      <c r="AN675" s="421"/>
      <c r="AO675" s="292"/>
      <c r="AP675" s="292"/>
      <c r="AQ675" s="292"/>
      <c r="AR675" s="292"/>
      <c r="AS675" s="292"/>
      <c r="AT675" s="292"/>
      <c r="AU675" s="292"/>
      <c r="AV675" s="292"/>
      <c r="AW675" s="292"/>
      <c r="AX675" s="292"/>
      <c r="AY675" s="292"/>
      <c r="AZ675" s="421"/>
      <c r="BA675" s="292"/>
      <c r="BB675" s="292"/>
      <c r="BC675" s="292"/>
      <c r="BD675" s="292"/>
      <c r="BE675" s="292"/>
      <c r="BF675" s="292"/>
      <c r="BG675" s="292"/>
      <c r="BH675" s="292"/>
      <c r="BI675" s="292"/>
      <c r="BJ675" s="292"/>
      <c r="BK675" s="24"/>
      <c r="BL675" s="53"/>
      <c r="BM675" s="26"/>
      <c r="BN675" s="23"/>
      <c r="BO675" s="23"/>
      <c r="BP675" s="23"/>
      <c r="BQ675" s="23"/>
    </row>
    <row r="676" spans="1:69" ht="12.75" customHeight="1" x14ac:dyDescent="0.25">
      <c r="A676" s="23"/>
      <c r="B676" s="126"/>
      <c r="C676" s="23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52"/>
      <c r="P676" s="22"/>
      <c r="Q676" s="22"/>
      <c r="R676" s="23"/>
      <c r="S676" s="23"/>
      <c r="T676" s="23"/>
      <c r="U676" s="23"/>
      <c r="V676" s="23"/>
      <c r="W676" s="23"/>
      <c r="X676" s="23"/>
      <c r="Y676" s="23"/>
      <c r="Z676" s="23"/>
      <c r="AA676" s="24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92"/>
      <c r="AN676" s="421"/>
      <c r="AO676" s="292"/>
      <c r="AP676" s="292"/>
      <c r="AQ676" s="292"/>
      <c r="AR676" s="292"/>
      <c r="AS676" s="292"/>
      <c r="AT676" s="292"/>
      <c r="AU676" s="292"/>
      <c r="AV676" s="292"/>
      <c r="AW676" s="292"/>
      <c r="AX676" s="292"/>
      <c r="AY676" s="292"/>
      <c r="AZ676" s="421"/>
      <c r="BA676" s="292"/>
      <c r="BB676" s="292"/>
      <c r="BC676" s="292"/>
      <c r="BD676" s="292"/>
      <c r="BE676" s="292"/>
      <c r="BF676" s="292"/>
      <c r="BG676" s="292"/>
      <c r="BH676" s="292"/>
      <c r="BI676" s="292"/>
      <c r="BJ676" s="292"/>
      <c r="BK676" s="24"/>
      <c r="BL676" s="53"/>
      <c r="BM676" s="26"/>
      <c r="BN676" s="23"/>
      <c r="BO676" s="23"/>
      <c r="BP676" s="23"/>
      <c r="BQ676" s="23"/>
    </row>
    <row r="677" spans="1:69" ht="12.75" customHeight="1" x14ac:dyDescent="0.25">
      <c r="A677" s="23"/>
      <c r="B677" s="126"/>
      <c r="C677" s="23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52"/>
      <c r="P677" s="22"/>
      <c r="Q677" s="22"/>
      <c r="R677" s="23"/>
      <c r="S677" s="23"/>
      <c r="T677" s="23"/>
      <c r="U677" s="23"/>
      <c r="V677" s="23"/>
      <c r="W677" s="23"/>
      <c r="X677" s="23"/>
      <c r="Y677" s="23"/>
      <c r="Z677" s="23"/>
      <c r="AA677" s="24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92"/>
      <c r="AN677" s="421"/>
      <c r="AO677" s="292"/>
      <c r="AP677" s="292"/>
      <c r="AQ677" s="292"/>
      <c r="AR677" s="292"/>
      <c r="AS677" s="292"/>
      <c r="AT677" s="292"/>
      <c r="AU677" s="292"/>
      <c r="AV677" s="292"/>
      <c r="AW677" s="292"/>
      <c r="AX677" s="292"/>
      <c r="AY677" s="292"/>
      <c r="AZ677" s="421"/>
      <c r="BA677" s="292"/>
      <c r="BB677" s="292"/>
      <c r="BC677" s="292"/>
      <c r="BD677" s="292"/>
      <c r="BE677" s="292"/>
      <c r="BF677" s="292"/>
      <c r="BG677" s="292"/>
      <c r="BH677" s="292"/>
      <c r="BI677" s="292"/>
      <c r="BJ677" s="292"/>
      <c r="BK677" s="24"/>
      <c r="BL677" s="53"/>
      <c r="BM677" s="26"/>
      <c r="BN677" s="23"/>
      <c r="BO677" s="23"/>
      <c r="BP677" s="23"/>
      <c r="BQ677" s="23"/>
    </row>
    <row r="678" spans="1:69" ht="12.75" customHeight="1" x14ac:dyDescent="0.25">
      <c r="A678" s="23"/>
      <c r="B678" s="126"/>
      <c r="C678" s="23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52"/>
      <c r="P678" s="22"/>
      <c r="Q678" s="22"/>
      <c r="R678" s="23"/>
      <c r="S678" s="23"/>
      <c r="T678" s="23"/>
      <c r="U678" s="23"/>
      <c r="V678" s="23"/>
      <c r="W678" s="23"/>
      <c r="X678" s="23"/>
      <c r="Y678" s="23"/>
      <c r="Z678" s="23"/>
      <c r="AA678" s="24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92"/>
      <c r="AN678" s="421"/>
      <c r="AO678" s="292"/>
      <c r="AP678" s="292"/>
      <c r="AQ678" s="292"/>
      <c r="AR678" s="292"/>
      <c r="AS678" s="292"/>
      <c r="AT678" s="292"/>
      <c r="AU678" s="292"/>
      <c r="AV678" s="292"/>
      <c r="AW678" s="292"/>
      <c r="AX678" s="292"/>
      <c r="AY678" s="292"/>
      <c r="AZ678" s="421"/>
      <c r="BA678" s="292"/>
      <c r="BB678" s="292"/>
      <c r="BC678" s="292"/>
      <c r="BD678" s="292"/>
      <c r="BE678" s="292"/>
      <c r="BF678" s="292"/>
      <c r="BG678" s="292"/>
      <c r="BH678" s="292"/>
      <c r="BI678" s="292"/>
      <c r="BJ678" s="292"/>
      <c r="BK678" s="24"/>
      <c r="BL678" s="53"/>
      <c r="BM678" s="26"/>
      <c r="BN678" s="23"/>
      <c r="BO678" s="23"/>
      <c r="BP678" s="23"/>
      <c r="BQ678" s="23"/>
    </row>
    <row r="679" spans="1:69" ht="12.75" customHeight="1" x14ac:dyDescent="0.25">
      <c r="A679" s="23"/>
      <c r="B679" s="126"/>
      <c r="C679" s="23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52"/>
      <c r="P679" s="22"/>
      <c r="Q679" s="22"/>
      <c r="R679" s="23"/>
      <c r="S679" s="23"/>
      <c r="T679" s="23"/>
      <c r="U679" s="23"/>
      <c r="V679" s="23"/>
      <c r="W679" s="23"/>
      <c r="X679" s="23"/>
      <c r="Y679" s="23"/>
      <c r="Z679" s="23"/>
      <c r="AA679" s="24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92"/>
      <c r="AN679" s="421"/>
      <c r="AO679" s="292"/>
      <c r="AP679" s="292"/>
      <c r="AQ679" s="292"/>
      <c r="AR679" s="292"/>
      <c r="AS679" s="292"/>
      <c r="AT679" s="292"/>
      <c r="AU679" s="292"/>
      <c r="AV679" s="292"/>
      <c r="AW679" s="292"/>
      <c r="AX679" s="292"/>
      <c r="AY679" s="292"/>
      <c r="AZ679" s="421"/>
      <c r="BA679" s="292"/>
      <c r="BB679" s="292"/>
      <c r="BC679" s="292"/>
      <c r="BD679" s="292"/>
      <c r="BE679" s="292"/>
      <c r="BF679" s="292"/>
      <c r="BG679" s="292"/>
      <c r="BH679" s="292"/>
      <c r="BI679" s="292"/>
      <c r="BJ679" s="292"/>
      <c r="BK679" s="24"/>
      <c r="BL679" s="53"/>
      <c r="BM679" s="26"/>
      <c r="BN679" s="23"/>
      <c r="BO679" s="23"/>
      <c r="BP679" s="23"/>
      <c r="BQ679" s="23"/>
    </row>
    <row r="680" spans="1:69" ht="12.75" customHeight="1" x14ac:dyDescent="0.25">
      <c r="A680" s="23"/>
      <c r="B680" s="126"/>
      <c r="C680" s="23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52"/>
      <c r="P680" s="22"/>
      <c r="Q680" s="22"/>
      <c r="R680" s="23"/>
      <c r="S680" s="23"/>
      <c r="T680" s="23"/>
      <c r="U680" s="23"/>
      <c r="V680" s="23"/>
      <c r="W680" s="23"/>
      <c r="X680" s="23"/>
      <c r="Y680" s="23"/>
      <c r="Z680" s="23"/>
      <c r="AA680" s="24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92"/>
      <c r="AN680" s="421"/>
      <c r="AO680" s="292"/>
      <c r="AP680" s="292"/>
      <c r="AQ680" s="292"/>
      <c r="AR680" s="292"/>
      <c r="AS680" s="292"/>
      <c r="AT680" s="292"/>
      <c r="AU680" s="292"/>
      <c r="AV680" s="292"/>
      <c r="AW680" s="292"/>
      <c r="AX680" s="292"/>
      <c r="AY680" s="292"/>
      <c r="AZ680" s="421"/>
      <c r="BA680" s="292"/>
      <c r="BB680" s="292"/>
      <c r="BC680" s="292"/>
      <c r="BD680" s="292"/>
      <c r="BE680" s="292"/>
      <c r="BF680" s="292"/>
      <c r="BG680" s="292"/>
      <c r="BH680" s="292"/>
      <c r="BI680" s="292"/>
      <c r="BJ680" s="292"/>
      <c r="BK680" s="24"/>
      <c r="BL680" s="53"/>
      <c r="BM680" s="26"/>
      <c r="BN680" s="23"/>
      <c r="BO680" s="23"/>
      <c r="BP680" s="23"/>
      <c r="BQ680" s="23"/>
    </row>
    <row r="681" spans="1:69" ht="12.75" customHeight="1" x14ac:dyDescent="0.25">
      <c r="A681" s="23"/>
      <c r="B681" s="126"/>
      <c r="C681" s="23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52"/>
      <c r="P681" s="22"/>
      <c r="Q681" s="22"/>
      <c r="R681" s="23"/>
      <c r="S681" s="23"/>
      <c r="T681" s="23"/>
      <c r="U681" s="23"/>
      <c r="V681" s="23"/>
      <c r="W681" s="23"/>
      <c r="X681" s="23"/>
      <c r="Y681" s="23"/>
      <c r="Z681" s="23"/>
      <c r="AA681" s="24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92"/>
      <c r="AN681" s="421"/>
      <c r="AO681" s="292"/>
      <c r="AP681" s="292"/>
      <c r="AQ681" s="292"/>
      <c r="AR681" s="292"/>
      <c r="AS681" s="292"/>
      <c r="AT681" s="292"/>
      <c r="AU681" s="292"/>
      <c r="AV681" s="292"/>
      <c r="AW681" s="292"/>
      <c r="AX681" s="292"/>
      <c r="AY681" s="292"/>
      <c r="AZ681" s="421"/>
      <c r="BA681" s="292"/>
      <c r="BB681" s="292"/>
      <c r="BC681" s="292"/>
      <c r="BD681" s="292"/>
      <c r="BE681" s="292"/>
      <c r="BF681" s="292"/>
      <c r="BG681" s="292"/>
      <c r="BH681" s="292"/>
      <c r="BI681" s="292"/>
      <c r="BJ681" s="292"/>
      <c r="BK681" s="24"/>
      <c r="BL681" s="53"/>
      <c r="BM681" s="26"/>
      <c r="BN681" s="23"/>
      <c r="BO681" s="23"/>
      <c r="BP681" s="23"/>
      <c r="BQ681" s="23"/>
    </row>
    <row r="682" spans="1:69" ht="12.75" customHeight="1" x14ac:dyDescent="0.25">
      <c r="A682" s="23"/>
      <c r="B682" s="126"/>
      <c r="C682" s="23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52"/>
      <c r="P682" s="22"/>
      <c r="Q682" s="22"/>
      <c r="R682" s="23"/>
      <c r="S682" s="23"/>
      <c r="T682" s="23"/>
      <c r="U682" s="23"/>
      <c r="V682" s="23"/>
      <c r="W682" s="23"/>
      <c r="X682" s="23"/>
      <c r="Y682" s="23"/>
      <c r="Z682" s="23"/>
      <c r="AA682" s="24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92"/>
      <c r="AN682" s="421"/>
      <c r="AO682" s="292"/>
      <c r="AP682" s="292"/>
      <c r="AQ682" s="292"/>
      <c r="AR682" s="292"/>
      <c r="AS682" s="292"/>
      <c r="AT682" s="292"/>
      <c r="AU682" s="292"/>
      <c r="AV682" s="292"/>
      <c r="AW682" s="292"/>
      <c r="AX682" s="292"/>
      <c r="AY682" s="292"/>
      <c r="AZ682" s="421"/>
      <c r="BA682" s="292"/>
      <c r="BB682" s="292"/>
      <c r="BC682" s="292"/>
      <c r="BD682" s="292"/>
      <c r="BE682" s="292"/>
      <c r="BF682" s="292"/>
      <c r="BG682" s="292"/>
      <c r="BH682" s="292"/>
      <c r="BI682" s="292"/>
      <c r="BJ682" s="292"/>
      <c r="BK682" s="24"/>
      <c r="BL682" s="53"/>
      <c r="BM682" s="26"/>
      <c r="BN682" s="23"/>
      <c r="BO682" s="23"/>
      <c r="BP682" s="23"/>
      <c r="BQ682" s="23"/>
    </row>
    <row r="683" spans="1:69" ht="12.75" customHeight="1" x14ac:dyDescent="0.25">
      <c r="A683" s="23"/>
      <c r="B683" s="126"/>
      <c r="C683" s="23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52"/>
      <c r="P683" s="22"/>
      <c r="Q683" s="22"/>
      <c r="R683" s="23"/>
      <c r="S683" s="23"/>
      <c r="T683" s="23"/>
      <c r="U683" s="23"/>
      <c r="V683" s="23"/>
      <c r="W683" s="23"/>
      <c r="X683" s="23"/>
      <c r="Y683" s="23"/>
      <c r="Z683" s="23"/>
      <c r="AA683" s="24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92"/>
      <c r="AN683" s="421"/>
      <c r="AO683" s="292"/>
      <c r="AP683" s="292"/>
      <c r="AQ683" s="292"/>
      <c r="AR683" s="292"/>
      <c r="AS683" s="292"/>
      <c r="AT683" s="292"/>
      <c r="AU683" s="292"/>
      <c r="AV683" s="292"/>
      <c r="AW683" s="292"/>
      <c r="AX683" s="292"/>
      <c r="AY683" s="292"/>
      <c r="AZ683" s="421"/>
      <c r="BA683" s="292"/>
      <c r="BB683" s="292"/>
      <c r="BC683" s="292"/>
      <c r="BD683" s="292"/>
      <c r="BE683" s="292"/>
      <c r="BF683" s="292"/>
      <c r="BG683" s="292"/>
      <c r="BH683" s="292"/>
      <c r="BI683" s="292"/>
      <c r="BJ683" s="292"/>
      <c r="BK683" s="24"/>
      <c r="BL683" s="53"/>
      <c r="BM683" s="26"/>
      <c r="BN683" s="23"/>
      <c r="BO683" s="23"/>
      <c r="BP683" s="23"/>
      <c r="BQ683" s="23"/>
    </row>
    <row r="684" spans="1:69" ht="12.75" customHeight="1" x14ac:dyDescent="0.25">
      <c r="A684" s="23"/>
      <c r="B684" s="126"/>
      <c r="C684" s="23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52"/>
      <c r="P684" s="22"/>
      <c r="Q684" s="22"/>
      <c r="R684" s="23"/>
      <c r="S684" s="23"/>
      <c r="T684" s="23"/>
      <c r="U684" s="23"/>
      <c r="V684" s="23"/>
      <c r="W684" s="23"/>
      <c r="X684" s="23"/>
      <c r="Y684" s="23"/>
      <c r="Z684" s="23"/>
      <c r="AA684" s="24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92"/>
      <c r="AN684" s="421"/>
      <c r="AO684" s="292"/>
      <c r="AP684" s="292"/>
      <c r="AQ684" s="292"/>
      <c r="AR684" s="292"/>
      <c r="AS684" s="292"/>
      <c r="AT684" s="292"/>
      <c r="AU684" s="292"/>
      <c r="AV684" s="292"/>
      <c r="AW684" s="292"/>
      <c r="AX684" s="292"/>
      <c r="AY684" s="292"/>
      <c r="AZ684" s="421"/>
      <c r="BA684" s="292"/>
      <c r="BB684" s="292"/>
      <c r="BC684" s="292"/>
      <c r="BD684" s="292"/>
      <c r="BE684" s="292"/>
      <c r="BF684" s="292"/>
      <c r="BG684" s="292"/>
      <c r="BH684" s="292"/>
      <c r="BI684" s="292"/>
      <c r="BJ684" s="292"/>
      <c r="BK684" s="24"/>
      <c r="BL684" s="53"/>
      <c r="BM684" s="26"/>
      <c r="BN684" s="23"/>
      <c r="BO684" s="23"/>
      <c r="BP684" s="23"/>
      <c r="BQ684" s="23"/>
    </row>
    <row r="685" spans="1:69" ht="12.75" customHeight="1" x14ac:dyDescent="0.25">
      <c r="A685" s="23"/>
      <c r="B685" s="126"/>
      <c r="C685" s="23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52"/>
      <c r="P685" s="22"/>
      <c r="Q685" s="22"/>
      <c r="R685" s="23"/>
      <c r="S685" s="23"/>
      <c r="T685" s="23"/>
      <c r="U685" s="23"/>
      <c r="V685" s="23"/>
      <c r="W685" s="23"/>
      <c r="X685" s="23"/>
      <c r="Y685" s="23"/>
      <c r="Z685" s="23"/>
      <c r="AA685" s="24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92"/>
      <c r="AN685" s="421"/>
      <c r="AO685" s="292"/>
      <c r="AP685" s="292"/>
      <c r="AQ685" s="292"/>
      <c r="AR685" s="292"/>
      <c r="AS685" s="292"/>
      <c r="AT685" s="292"/>
      <c r="AU685" s="292"/>
      <c r="AV685" s="292"/>
      <c r="AW685" s="292"/>
      <c r="AX685" s="292"/>
      <c r="AY685" s="292"/>
      <c r="AZ685" s="421"/>
      <c r="BA685" s="292"/>
      <c r="BB685" s="292"/>
      <c r="BC685" s="292"/>
      <c r="BD685" s="292"/>
      <c r="BE685" s="292"/>
      <c r="BF685" s="292"/>
      <c r="BG685" s="292"/>
      <c r="BH685" s="292"/>
      <c r="BI685" s="292"/>
      <c r="BJ685" s="292"/>
      <c r="BK685" s="24"/>
      <c r="BL685" s="53"/>
      <c r="BM685" s="26"/>
      <c r="BN685" s="23"/>
      <c r="BO685" s="23"/>
      <c r="BP685" s="23"/>
      <c r="BQ685" s="23"/>
    </row>
    <row r="686" spans="1:69" ht="12.75" customHeight="1" x14ac:dyDescent="0.25">
      <c r="A686" s="23"/>
      <c r="B686" s="126"/>
      <c r="C686" s="23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52"/>
      <c r="P686" s="22"/>
      <c r="Q686" s="22"/>
      <c r="R686" s="23"/>
      <c r="S686" s="23"/>
      <c r="T686" s="23"/>
      <c r="U686" s="23"/>
      <c r="V686" s="23"/>
      <c r="W686" s="23"/>
      <c r="X686" s="23"/>
      <c r="Y686" s="23"/>
      <c r="Z686" s="23"/>
      <c r="AA686" s="24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92"/>
      <c r="AN686" s="421"/>
      <c r="AO686" s="292"/>
      <c r="AP686" s="292"/>
      <c r="AQ686" s="292"/>
      <c r="AR686" s="292"/>
      <c r="AS686" s="292"/>
      <c r="AT686" s="292"/>
      <c r="AU686" s="292"/>
      <c r="AV686" s="292"/>
      <c r="AW686" s="292"/>
      <c r="AX686" s="292"/>
      <c r="AY686" s="292"/>
      <c r="AZ686" s="421"/>
      <c r="BA686" s="292"/>
      <c r="BB686" s="292"/>
      <c r="BC686" s="292"/>
      <c r="BD686" s="292"/>
      <c r="BE686" s="292"/>
      <c r="BF686" s="292"/>
      <c r="BG686" s="292"/>
      <c r="BH686" s="292"/>
      <c r="BI686" s="292"/>
      <c r="BJ686" s="292"/>
      <c r="BK686" s="24"/>
      <c r="BL686" s="53"/>
      <c r="BM686" s="26"/>
      <c r="BN686" s="23"/>
      <c r="BO686" s="23"/>
      <c r="BP686" s="23"/>
      <c r="BQ686" s="23"/>
    </row>
    <row r="687" spans="1:69" ht="12.75" customHeight="1" x14ac:dyDescent="0.25">
      <c r="A687" s="23"/>
      <c r="B687" s="126"/>
      <c r="C687" s="23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52"/>
      <c r="P687" s="22"/>
      <c r="Q687" s="22"/>
      <c r="R687" s="23"/>
      <c r="S687" s="23"/>
      <c r="T687" s="23"/>
      <c r="U687" s="23"/>
      <c r="V687" s="23"/>
      <c r="W687" s="23"/>
      <c r="X687" s="23"/>
      <c r="Y687" s="23"/>
      <c r="Z687" s="23"/>
      <c r="AA687" s="24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92"/>
      <c r="AN687" s="421"/>
      <c r="AO687" s="292"/>
      <c r="AP687" s="292"/>
      <c r="AQ687" s="292"/>
      <c r="AR687" s="292"/>
      <c r="AS687" s="292"/>
      <c r="AT687" s="292"/>
      <c r="AU687" s="292"/>
      <c r="AV687" s="292"/>
      <c r="AW687" s="292"/>
      <c r="AX687" s="292"/>
      <c r="AY687" s="292"/>
      <c r="AZ687" s="421"/>
      <c r="BA687" s="292"/>
      <c r="BB687" s="292"/>
      <c r="BC687" s="292"/>
      <c r="BD687" s="292"/>
      <c r="BE687" s="292"/>
      <c r="BF687" s="292"/>
      <c r="BG687" s="292"/>
      <c r="BH687" s="292"/>
      <c r="BI687" s="292"/>
      <c r="BJ687" s="292"/>
      <c r="BK687" s="24"/>
      <c r="BL687" s="53"/>
      <c r="BM687" s="26"/>
      <c r="BN687" s="23"/>
      <c r="BO687" s="23"/>
      <c r="BP687" s="23"/>
      <c r="BQ687" s="23"/>
    </row>
    <row r="688" spans="1:69" ht="12.75" customHeight="1" x14ac:dyDescent="0.25">
      <c r="A688" s="23"/>
      <c r="B688" s="126"/>
      <c r="C688" s="23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52"/>
      <c r="P688" s="22"/>
      <c r="Q688" s="22"/>
      <c r="R688" s="23"/>
      <c r="S688" s="23"/>
      <c r="T688" s="23"/>
      <c r="U688" s="23"/>
      <c r="V688" s="23"/>
      <c r="W688" s="23"/>
      <c r="X688" s="23"/>
      <c r="Y688" s="23"/>
      <c r="Z688" s="23"/>
      <c r="AA688" s="24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92"/>
      <c r="AN688" s="421"/>
      <c r="AO688" s="292"/>
      <c r="AP688" s="292"/>
      <c r="AQ688" s="292"/>
      <c r="AR688" s="292"/>
      <c r="AS688" s="292"/>
      <c r="AT688" s="292"/>
      <c r="AU688" s="292"/>
      <c r="AV688" s="292"/>
      <c r="AW688" s="292"/>
      <c r="AX688" s="292"/>
      <c r="AY688" s="292"/>
      <c r="AZ688" s="421"/>
      <c r="BA688" s="292"/>
      <c r="BB688" s="292"/>
      <c r="BC688" s="292"/>
      <c r="BD688" s="292"/>
      <c r="BE688" s="292"/>
      <c r="BF688" s="292"/>
      <c r="BG688" s="292"/>
      <c r="BH688" s="292"/>
      <c r="BI688" s="292"/>
      <c r="BJ688" s="292"/>
      <c r="BK688" s="24"/>
      <c r="BL688" s="53"/>
      <c r="BM688" s="26"/>
      <c r="BN688" s="23"/>
      <c r="BO688" s="23"/>
      <c r="BP688" s="23"/>
      <c r="BQ688" s="23"/>
    </row>
    <row r="689" spans="1:69" ht="12.75" customHeight="1" x14ac:dyDescent="0.25">
      <c r="A689" s="23"/>
      <c r="B689" s="126"/>
      <c r="C689" s="23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52"/>
      <c r="P689" s="22"/>
      <c r="Q689" s="22"/>
      <c r="R689" s="23"/>
      <c r="S689" s="23"/>
      <c r="T689" s="23"/>
      <c r="U689" s="23"/>
      <c r="V689" s="23"/>
      <c r="W689" s="23"/>
      <c r="X689" s="23"/>
      <c r="Y689" s="23"/>
      <c r="Z689" s="23"/>
      <c r="AA689" s="24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92"/>
      <c r="AN689" s="421"/>
      <c r="AO689" s="292"/>
      <c r="AP689" s="292"/>
      <c r="AQ689" s="292"/>
      <c r="AR689" s="292"/>
      <c r="AS689" s="292"/>
      <c r="AT689" s="292"/>
      <c r="AU689" s="292"/>
      <c r="AV689" s="292"/>
      <c r="AW689" s="292"/>
      <c r="AX689" s="292"/>
      <c r="AY689" s="292"/>
      <c r="AZ689" s="421"/>
      <c r="BA689" s="292"/>
      <c r="BB689" s="292"/>
      <c r="BC689" s="292"/>
      <c r="BD689" s="292"/>
      <c r="BE689" s="292"/>
      <c r="BF689" s="292"/>
      <c r="BG689" s="292"/>
      <c r="BH689" s="292"/>
      <c r="BI689" s="292"/>
      <c r="BJ689" s="292"/>
      <c r="BK689" s="24"/>
      <c r="BL689" s="53"/>
      <c r="BM689" s="26"/>
      <c r="BN689" s="23"/>
      <c r="BO689" s="23"/>
      <c r="BP689" s="23"/>
      <c r="BQ689" s="23"/>
    </row>
    <row r="690" spans="1:69" ht="12.75" customHeight="1" x14ac:dyDescent="0.25">
      <c r="A690" s="23"/>
      <c r="B690" s="126"/>
      <c r="C690" s="23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52"/>
      <c r="P690" s="22"/>
      <c r="Q690" s="22"/>
      <c r="R690" s="23"/>
      <c r="S690" s="23"/>
      <c r="T690" s="23"/>
      <c r="U690" s="23"/>
      <c r="V690" s="23"/>
      <c r="W690" s="23"/>
      <c r="X690" s="23"/>
      <c r="Y690" s="23"/>
      <c r="Z690" s="23"/>
      <c r="AA690" s="24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92"/>
      <c r="AN690" s="421"/>
      <c r="AO690" s="292"/>
      <c r="AP690" s="292"/>
      <c r="AQ690" s="292"/>
      <c r="AR690" s="292"/>
      <c r="AS690" s="292"/>
      <c r="AT690" s="292"/>
      <c r="AU690" s="292"/>
      <c r="AV690" s="292"/>
      <c r="AW690" s="292"/>
      <c r="AX690" s="292"/>
      <c r="AY690" s="292"/>
      <c r="AZ690" s="421"/>
      <c r="BA690" s="292"/>
      <c r="BB690" s="292"/>
      <c r="BC690" s="292"/>
      <c r="BD690" s="292"/>
      <c r="BE690" s="292"/>
      <c r="BF690" s="292"/>
      <c r="BG690" s="292"/>
      <c r="BH690" s="292"/>
      <c r="BI690" s="292"/>
      <c r="BJ690" s="292"/>
      <c r="BK690" s="24"/>
      <c r="BL690" s="53"/>
      <c r="BM690" s="26"/>
      <c r="BN690" s="23"/>
      <c r="BO690" s="23"/>
      <c r="BP690" s="23"/>
      <c r="BQ690" s="23"/>
    </row>
    <row r="691" spans="1:69" ht="12.75" customHeight="1" x14ac:dyDescent="0.25">
      <c r="A691" s="23"/>
      <c r="B691" s="126"/>
      <c r="C691" s="23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52"/>
      <c r="P691" s="22"/>
      <c r="Q691" s="22"/>
      <c r="R691" s="23"/>
      <c r="S691" s="23"/>
      <c r="T691" s="23"/>
      <c r="U691" s="23"/>
      <c r="V691" s="23"/>
      <c r="W691" s="23"/>
      <c r="X691" s="23"/>
      <c r="Y691" s="23"/>
      <c r="Z691" s="23"/>
      <c r="AA691" s="24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92"/>
      <c r="AN691" s="421"/>
      <c r="AO691" s="292"/>
      <c r="AP691" s="292"/>
      <c r="AQ691" s="292"/>
      <c r="AR691" s="292"/>
      <c r="AS691" s="292"/>
      <c r="AT691" s="292"/>
      <c r="AU691" s="292"/>
      <c r="AV691" s="292"/>
      <c r="AW691" s="292"/>
      <c r="AX691" s="292"/>
      <c r="AY691" s="292"/>
      <c r="AZ691" s="421"/>
      <c r="BA691" s="292"/>
      <c r="BB691" s="292"/>
      <c r="BC691" s="292"/>
      <c r="BD691" s="292"/>
      <c r="BE691" s="292"/>
      <c r="BF691" s="292"/>
      <c r="BG691" s="292"/>
      <c r="BH691" s="292"/>
      <c r="BI691" s="292"/>
      <c r="BJ691" s="292"/>
      <c r="BK691" s="24"/>
      <c r="BL691" s="53"/>
      <c r="BM691" s="26"/>
      <c r="BN691" s="23"/>
      <c r="BO691" s="23"/>
      <c r="BP691" s="23"/>
      <c r="BQ691" s="23"/>
    </row>
    <row r="692" spans="1:69" ht="12.75" customHeight="1" x14ac:dyDescent="0.25">
      <c r="A692" s="23"/>
      <c r="B692" s="126"/>
      <c r="C692" s="23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52"/>
      <c r="P692" s="22"/>
      <c r="Q692" s="22"/>
      <c r="R692" s="23"/>
      <c r="S692" s="23"/>
      <c r="T692" s="23"/>
      <c r="U692" s="23"/>
      <c r="V692" s="23"/>
      <c r="W692" s="23"/>
      <c r="X692" s="23"/>
      <c r="Y692" s="23"/>
      <c r="Z692" s="23"/>
      <c r="AA692" s="24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92"/>
      <c r="AN692" s="421"/>
      <c r="AO692" s="292"/>
      <c r="AP692" s="292"/>
      <c r="AQ692" s="292"/>
      <c r="AR692" s="292"/>
      <c r="AS692" s="292"/>
      <c r="AT692" s="292"/>
      <c r="AU692" s="292"/>
      <c r="AV692" s="292"/>
      <c r="AW692" s="292"/>
      <c r="AX692" s="292"/>
      <c r="AY692" s="292"/>
      <c r="AZ692" s="421"/>
      <c r="BA692" s="292"/>
      <c r="BB692" s="292"/>
      <c r="BC692" s="292"/>
      <c r="BD692" s="292"/>
      <c r="BE692" s="292"/>
      <c r="BF692" s="292"/>
      <c r="BG692" s="292"/>
      <c r="BH692" s="292"/>
      <c r="BI692" s="292"/>
      <c r="BJ692" s="292"/>
      <c r="BK692" s="24"/>
      <c r="BL692" s="53"/>
      <c r="BM692" s="26"/>
      <c r="BN692" s="23"/>
      <c r="BO692" s="23"/>
      <c r="BP692" s="23"/>
      <c r="BQ692" s="23"/>
    </row>
    <row r="693" spans="1:69" ht="12.75" customHeight="1" x14ac:dyDescent="0.25">
      <c r="A693" s="23"/>
      <c r="B693" s="126"/>
      <c r="C693" s="23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52"/>
      <c r="P693" s="22"/>
      <c r="Q693" s="22"/>
      <c r="R693" s="23"/>
      <c r="S693" s="23"/>
      <c r="T693" s="23"/>
      <c r="U693" s="23"/>
      <c r="V693" s="23"/>
      <c r="W693" s="23"/>
      <c r="X693" s="23"/>
      <c r="Y693" s="23"/>
      <c r="Z693" s="23"/>
      <c r="AA693" s="24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92"/>
      <c r="AN693" s="421"/>
      <c r="AO693" s="292"/>
      <c r="AP693" s="292"/>
      <c r="AQ693" s="292"/>
      <c r="AR693" s="292"/>
      <c r="AS693" s="292"/>
      <c r="AT693" s="292"/>
      <c r="AU693" s="292"/>
      <c r="AV693" s="292"/>
      <c r="AW693" s="292"/>
      <c r="AX693" s="292"/>
      <c r="AY693" s="292"/>
      <c r="AZ693" s="421"/>
      <c r="BA693" s="292"/>
      <c r="BB693" s="292"/>
      <c r="BC693" s="292"/>
      <c r="BD693" s="292"/>
      <c r="BE693" s="292"/>
      <c r="BF693" s="292"/>
      <c r="BG693" s="292"/>
      <c r="BH693" s="292"/>
      <c r="BI693" s="292"/>
      <c r="BJ693" s="292"/>
      <c r="BK693" s="24"/>
      <c r="BL693" s="53"/>
      <c r="BM693" s="26"/>
      <c r="BN693" s="23"/>
      <c r="BO693" s="23"/>
      <c r="BP693" s="23"/>
      <c r="BQ693" s="23"/>
    </row>
    <row r="694" spans="1:69" ht="12.75" customHeight="1" x14ac:dyDescent="0.25">
      <c r="A694" s="23"/>
      <c r="B694" s="126"/>
      <c r="C694" s="23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52"/>
      <c r="P694" s="22"/>
      <c r="Q694" s="22"/>
      <c r="R694" s="23"/>
      <c r="S694" s="23"/>
      <c r="T694" s="23"/>
      <c r="U694" s="23"/>
      <c r="V694" s="23"/>
      <c r="W694" s="23"/>
      <c r="X694" s="23"/>
      <c r="Y694" s="23"/>
      <c r="Z694" s="23"/>
      <c r="AA694" s="24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92"/>
      <c r="AN694" s="421"/>
      <c r="AO694" s="292"/>
      <c r="AP694" s="292"/>
      <c r="AQ694" s="292"/>
      <c r="AR694" s="292"/>
      <c r="AS694" s="292"/>
      <c r="AT694" s="292"/>
      <c r="AU694" s="292"/>
      <c r="AV694" s="292"/>
      <c r="AW694" s="292"/>
      <c r="AX694" s="292"/>
      <c r="AY694" s="292"/>
      <c r="AZ694" s="421"/>
      <c r="BA694" s="292"/>
      <c r="BB694" s="292"/>
      <c r="BC694" s="292"/>
      <c r="BD694" s="292"/>
      <c r="BE694" s="292"/>
      <c r="BF694" s="292"/>
      <c r="BG694" s="292"/>
      <c r="BH694" s="292"/>
      <c r="BI694" s="292"/>
      <c r="BJ694" s="292"/>
      <c r="BK694" s="24"/>
      <c r="BL694" s="53"/>
      <c r="BM694" s="26"/>
      <c r="BN694" s="23"/>
      <c r="BO694" s="23"/>
      <c r="BP694" s="23"/>
      <c r="BQ694" s="23"/>
    </row>
    <row r="695" spans="1:69" ht="12.75" customHeight="1" x14ac:dyDescent="0.25">
      <c r="A695" s="23"/>
      <c r="B695" s="126"/>
      <c r="C695" s="23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52"/>
      <c r="P695" s="22"/>
      <c r="Q695" s="22"/>
      <c r="R695" s="23"/>
      <c r="S695" s="23"/>
      <c r="T695" s="23"/>
      <c r="U695" s="23"/>
      <c r="V695" s="23"/>
      <c r="W695" s="23"/>
      <c r="X695" s="23"/>
      <c r="Y695" s="23"/>
      <c r="Z695" s="23"/>
      <c r="AA695" s="24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92"/>
      <c r="AN695" s="421"/>
      <c r="AO695" s="292"/>
      <c r="AP695" s="292"/>
      <c r="AQ695" s="292"/>
      <c r="AR695" s="292"/>
      <c r="AS695" s="292"/>
      <c r="AT695" s="292"/>
      <c r="AU695" s="292"/>
      <c r="AV695" s="292"/>
      <c r="AW695" s="292"/>
      <c r="AX695" s="292"/>
      <c r="AY695" s="292"/>
      <c r="AZ695" s="421"/>
      <c r="BA695" s="292"/>
      <c r="BB695" s="292"/>
      <c r="BC695" s="292"/>
      <c r="BD695" s="292"/>
      <c r="BE695" s="292"/>
      <c r="BF695" s="292"/>
      <c r="BG695" s="292"/>
      <c r="BH695" s="292"/>
      <c r="BI695" s="292"/>
      <c r="BJ695" s="292"/>
      <c r="BK695" s="24"/>
      <c r="BL695" s="53"/>
      <c r="BM695" s="26"/>
      <c r="BN695" s="23"/>
      <c r="BO695" s="23"/>
      <c r="BP695" s="23"/>
      <c r="BQ695" s="23"/>
    </row>
    <row r="696" spans="1:69" ht="12.75" customHeight="1" x14ac:dyDescent="0.25">
      <c r="A696" s="23"/>
      <c r="B696" s="126"/>
      <c r="C696" s="23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52"/>
      <c r="P696" s="22"/>
      <c r="Q696" s="22"/>
      <c r="R696" s="23"/>
      <c r="S696" s="23"/>
      <c r="T696" s="23"/>
      <c r="U696" s="23"/>
      <c r="V696" s="23"/>
      <c r="W696" s="23"/>
      <c r="X696" s="23"/>
      <c r="Y696" s="23"/>
      <c r="Z696" s="23"/>
      <c r="AA696" s="24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92"/>
      <c r="AN696" s="421"/>
      <c r="AO696" s="292"/>
      <c r="AP696" s="292"/>
      <c r="AQ696" s="292"/>
      <c r="AR696" s="292"/>
      <c r="AS696" s="292"/>
      <c r="AT696" s="292"/>
      <c r="AU696" s="292"/>
      <c r="AV696" s="292"/>
      <c r="AW696" s="292"/>
      <c r="AX696" s="292"/>
      <c r="AY696" s="292"/>
      <c r="AZ696" s="421"/>
      <c r="BA696" s="292"/>
      <c r="BB696" s="292"/>
      <c r="BC696" s="292"/>
      <c r="BD696" s="292"/>
      <c r="BE696" s="292"/>
      <c r="BF696" s="292"/>
      <c r="BG696" s="292"/>
      <c r="BH696" s="292"/>
      <c r="BI696" s="292"/>
      <c r="BJ696" s="292"/>
      <c r="BK696" s="24"/>
      <c r="BL696" s="53"/>
      <c r="BM696" s="26"/>
      <c r="BN696" s="23"/>
      <c r="BO696" s="23"/>
      <c r="BP696" s="23"/>
      <c r="BQ696" s="23"/>
    </row>
    <row r="697" spans="1:69" ht="12.75" customHeight="1" x14ac:dyDescent="0.25">
      <c r="A697" s="23"/>
      <c r="B697" s="126"/>
      <c r="C697" s="23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52"/>
      <c r="P697" s="22"/>
      <c r="Q697" s="22"/>
      <c r="R697" s="23"/>
      <c r="S697" s="23"/>
      <c r="T697" s="23"/>
      <c r="U697" s="23"/>
      <c r="V697" s="23"/>
      <c r="W697" s="23"/>
      <c r="X697" s="23"/>
      <c r="Y697" s="23"/>
      <c r="Z697" s="23"/>
      <c r="AA697" s="24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92"/>
      <c r="AN697" s="421"/>
      <c r="AO697" s="292"/>
      <c r="AP697" s="292"/>
      <c r="AQ697" s="292"/>
      <c r="AR697" s="292"/>
      <c r="AS697" s="292"/>
      <c r="AT697" s="292"/>
      <c r="AU697" s="292"/>
      <c r="AV697" s="292"/>
      <c r="AW697" s="292"/>
      <c r="AX697" s="292"/>
      <c r="AY697" s="292"/>
      <c r="AZ697" s="421"/>
      <c r="BA697" s="292"/>
      <c r="BB697" s="292"/>
      <c r="BC697" s="292"/>
      <c r="BD697" s="292"/>
      <c r="BE697" s="292"/>
      <c r="BF697" s="292"/>
      <c r="BG697" s="292"/>
      <c r="BH697" s="292"/>
      <c r="BI697" s="292"/>
      <c r="BJ697" s="292"/>
      <c r="BK697" s="24"/>
      <c r="BL697" s="53"/>
      <c r="BM697" s="26"/>
      <c r="BN697" s="23"/>
      <c r="BO697" s="23"/>
      <c r="BP697" s="23"/>
      <c r="BQ697" s="23"/>
    </row>
    <row r="698" spans="1:69" ht="12.75" customHeight="1" x14ac:dyDescent="0.25">
      <c r="A698" s="23"/>
      <c r="B698" s="126"/>
      <c r="C698" s="23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52"/>
      <c r="P698" s="22"/>
      <c r="Q698" s="22"/>
      <c r="R698" s="23"/>
      <c r="S698" s="23"/>
      <c r="T698" s="23"/>
      <c r="U698" s="23"/>
      <c r="V698" s="23"/>
      <c r="W698" s="23"/>
      <c r="X698" s="23"/>
      <c r="Y698" s="23"/>
      <c r="Z698" s="23"/>
      <c r="AA698" s="24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92"/>
      <c r="AN698" s="421"/>
      <c r="AO698" s="292"/>
      <c r="AP698" s="292"/>
      <c r="AQ698" s="292"/>
      <c r="AR698" s="292"/>
      <c r="AS698" s="292"/>
      <c r="AT698" s="292"/>
      <c r="AU698" s="292"/>
      <c r="AV698" s="292"/>
      <c r="AW698" s="292"/>
      <c r="AX698" s="292"/>
      <c r="AY698" s="292"/>
      <c r="AZ698" s="421"/>
      <c r="BA698" s="292"/>
      <c r="BB698" s="292"/>
      <c r="BC698" s="292"/>
      <c r="BD698" s="292"/>
      <c r="BE698" s="292"/>
      <c r="BF698" s="292"/>
      <c r="BG698" s="292"/>
      <c r="BH698" s="292"/>
      <c r="BI698" s="292"/>
      <c r="BJ698" s="292"/>
      <c r="BK698" s="24"/>
      <c r="BL698" s="53"/>
      <c r="BM698" s="26"/>
      <c r="BN698" s="23"/>
      <c r="BO698" s="23"/>
      <c r="BP698" s="23"/>
      <c r="BQ698" s="23"/>
    </row>
    <row r="699" spans="1:69" ht="12.75" customHeight="1" x14ac:dyDescent="0.25">
      <c r="A699" s="23"/>
      <c r="B699" s="126"/>
      <c r="C699" s="23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52"/>
      <c r="P699" s="22"/>
      <c r="Q699" s="22"/>
      <c r="R699" s="23"/>
      <c r="S699" s="23"/>
      <c r="T699" s="23"/>
      <c r="U699" s="23"/>
      <c r="V699" s="23"/>
      <c r="W699" s="23"/>
      <c r="X699" s="23"/>
      <c r="Y699" s="23"/>
      <c r="Z699" s="23"/>
      <c r="AA699" s="24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92"/>
      <c r="AN699" s="421"/>
      <c r="AO699" s="292"/>
      <c r="AP699" s="292"/>
      <c r="AQ699" s="292"/>
      <c r="AR699" s="292"/>
      <c r="AS699" s="292"/>
      <c r="AT699" s="292"/>
      <c r="AU699" s="292"/>
      <c r="AV699" s="292"/>
      <c r="AW699" s="292"/>
      <c r="AX699" s="292"/>
      <c r="AY699" s="292"/>
      <c r="AZ699" s="421"/>
      <c r="BA699" s="292"/>
      <c r="BB699" s="292"/>
      <c r="BC699" s="292"/>
      <c r="BD699" s="292"/>
      <c r="BE699" s="292"/>
      <c r="BF699" s="292"/>
      <c r="BG699" s="292"/>
      <c r="BH699" s="292"/>
      <c r="BI699" s="292"/>
      <c r="BJ699" s="292"/>
      <c r="BK699" s="24"/>
      <c r="BL699" s="53"/>
      <c r="BM699" s="26"/>
      <c r="BN699" s="23"/>
      <c r="BO699" s="23"/>
      <c r="BP699" s="23"/>
      <c r="BQ699" s="23"/>
    </row>
    <row r="700" spans="1:69" ht="12.75" customHeight="1" x14ac:dyDescent="0.25">
      <c r="A700" s="23"/>
      <c r="B700" s="126"/>
      <c r="C700" s="23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52"/>
      <c r="P700" s="22"/>
      <c r="Q700" s="22"/>
      <c r="R700" s="23"/>
      <c r="S700" s="23"/>
      <c r="T700" s="23"/>
      <c r="U700" s="23"/>
      <c r="V700" s="23"/>
      <c r="W700" s="23"/>
      <c r="X700" s="23"/>
      <c r="Y700" s="23"/>
      <c r="Z700" s="23"/>
      <c r="AA700" s="24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92"/>
      <c r="AN700" s="421"/>
      <c r="AO700" s="292"/>
      <c r="AP700" s="292"/>
      <c r="AQ700" s="292"/>
      <c r="AR700" s="292"/>
      <c r="AS700" s="292"/>
      <c r="AT700" s="292"/>
      <c r="AU700" s="292"/>
      <c r="AV700" s="292"/>
      <c r="AW700" s="292"/>
      <c r="AX700" s="292"/>
      <c r="AY700" s="292"/>
      <c r="AZ700" s="421"/>
      <c r="BA700" s="292"/>
      <c r="BB700" s="292"/>
      <c r="BC700" s="292"/>
      <c r="BD700" s="292"/>
      <c r="BE700" s="292"/>
      <c r="BF700" s="292"/>
      <c r="BG700" s="292"/>
      <c r="BH700" s="292"/>
      <c r="BI700" s="292"/>
      <c r="BJ700" s="292"/>
      <c r="BK700" s="24"/>
      <c r="BL700" s="53"/>
      <c r="BM700" s="26"/>
      <c r="BN700" s="23"/>
      <c r="BO700" s="23"/>
      <c r="BP700" s="23"/>
      <c r="BQ700" s="23"/>
    </row>
    <row r="701" spans="1:69" ht="12.75" customHeight="1" x14ac:dyDescent="0.25">
      <c r="A701" s="23"/>
      <c r="B701" s="126"/>
      <c r="C701" s="23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52"/>
      <c r="P701" s="22"/>
      <c r="Q701" s="22"/>
      <c r="R701" s="23"/>
      <c r="S701" s="23"/>
      <c r="T701" s="23"/>
      <c r="U701" s="23"/>
      <c r="V701" s="23"/>
      <c r="W701" s="23"/>
      <c r="X701" s="23"/>
      <c r="Y701" s="23"/>
      <c r="Z701" s="23"/>
      <c r="AA701" s="24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92"/>
      <c r="AN701" s="421"/>
      <c r="AO701" s="292"/>
      <c r="AP701" s="292"/>
      <c r="AQ701" s="292"/>
      <c r="AR701" s="292"/>
      <c r="AS701" s="292"/>
      <c r="AT701" s="292"/>
      <c r="AU701" s="292"/>
      <c r="AV701" s="292"/>
      <c r="AW701" s="292"/>
      <c r="AX701" s="292"/>
      <c r="AY701" s="292"/>
      <c r="AZ701" s="421"/>
      <c r="BA701" s="292"/>
      <c r="BB701" s="292"/>
      <c r="BC701" s="292"/>
      <c r="BD701" s="292"/>
      <c r="BE701" s="292"/>
      <c r="BF701" s="292"/>
      <c r="BG701" s="292"/>
      <c r="BH701" s="292"/>
      <c r="BI701" s="292"/>
      <c r="BJ701" s="292"/>
      <c r="BK701" s="24"/>
      <c r="BL701" s="53"/>
      <c r="BM701" s="26"/>
      <c r="BN701" s="23"/>
      <c r="BO701" s="23"/>
      <c r="BP701" s="23"/>
      <c r="BQ701" s="23"/>
    </row>
    <row r="702" spans="1:69" ht="12.75" customHeight="1" x14ac:dyDescent="0.25">
      <c r="A702" s="23"/>
      <c r="B702" s="126"/>
      <c r="C702" s="23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52"/>
      <c r="P702" s="22"/>
      <c r="Q702" s="22"/>
      <c r="R702" s="23"/>
      <c r="S702" s="23"/>
      <c r="T702" s="23"/>
      <c r="U702" s="23"/>
      <c r="V702" s="23"/>
      <c r="W702" s="23"/>
      <c r="X702" s="23"/>
      <c r="Y702" s="23"/>
      <c r="Z702" s="23"/>
      <c r="AA702" s="24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92"/>
      <c r="AN702" s="421"/>
      <c r="AO702" s="292"/>
      <c r="AP702" s="292"/>
      <c r="AQ702" s="292"/>
      <c r="AR702" s="292"/>
      <c r="AS702" s="292"/>
      <c r="AT702" s="292"/>
      <c r="AU702" s="292"/>
      <c r="AV702" s="292"/>
      <c r="AW702" s="292"/>
      <c r="AX702" s="292"/>
      <c r="AY702" s="292"/>
      <c r="AZ702" s="421"/>
      <c r="BA702" s="292"/>
      <c r="BB702" s="292"/>
      <c r="BC702" s="292"/>
      <c r="BD702" s="292"/>
      <c r="BE702" s="292"/>
      <c r="BF702" s="292"/>
      <c r="BG702" s="292"/>
      <c r="BH702" s="292"/>
      <c r="BI702" s="292"/>
      <c r="BJ702" s="292"/>
      <c r="BK702" s="24"/>
      <c r="BL702" s="53"/>
      <c r="BM702" s="26"/>
      <c r="BN702" s="23"/>
      <c r="BO702" s="23"/>
      <c r="BP702" s="23"/>
      <c r="BQ702" s="23"/>
    </row>
    <row r="703" spans="1:69" ht="12.75" customHeight="1" x14ac:dyDescent="0.25">
      <c r="A703" s="23"/>
      <c r="B703" s="126"/>
      <c r="C703" s="23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52"/>
      <c r="P703" s="22"/>
      <c r="Q703" s="22"/>
      <c r="R703" s="23"/>
      <c r="S703" s="23"/>
      <c r="T703" s="23"/>
      <c r="U703" s="23"/>
      <c r="V703" s="23"/>
      <c r="W703" s="23"/>
      <c r="X703" s="23"/>
      <c r="Y703" s="23"/>
      <c r="Z703" s="23"/>
      <c r="AA703" s="24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92"/>
      <c r="AN703" s="421"/>
      <c r="AO703" s="292"/>
      <c r="AP703" s="292"/>
      <c r="AQ703" s="292"/>
      <c r="AR703" s="292"/>
      <c r="AS703" s="292"/>
      <c r="AT703" s="292"/>
      <c r="AU703" s="292"/>
      <c r="AV703" s="292"/>
      <c r="AW703" s="292"/>
      <c r="AX703" s="292"/>
      <c r="AY703" s="292"/>
      <c r="AZ703" s="421"/>
      <c r="BA703" s="292"/>
      <c r="BB703" s="292"/>
      <c r="BC703" s="292"/>
      <c r="BD703" s="292"/>
      <c r="BE703" s="292"/>
      <c r="BF703" s="292"/>
      <c r="BG703" s="292"/>
      <c r="BH703" s="292"/>
      <c r="BI703" s="292"/>
      <c r="BJ703" s="292"/>
      <c r="BK703" s="24"/>
      <c r="BL703" s="53"/>
      <c r="BM703" s="26"/>
      <c r="BN703" s="23"/>
      <c r="BO703" s="23"/>
      <c r="BP703" s="23"/>
      <c r="BQ703" s="23"/>
    </row>
    <row r="704" spans="1:69" ht="12.75" customHeight="1" x14ac:dyDescent="0.25">
      <c r="A704" s="23"/>
      <c r="B704" s="126"/>
      <c r="C704" s="23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52"/>
      <c r="P704" s="22"/>
      <c r="Q704" s="22"/>
      <c r="R704" s="23"/>
      <c r="S704" s="23"/>
      <c r="T704" s="23"/>
      <c r="U704" s="23"/>
      <c r="V704" s="23"/>
      <c r="W704" s="23"/>
      <c r="X704" s="23"/>
      <c r="Y704" s="23"/>
      <c r="Z704" s="23"/>
      <c r="AA704" s="24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92"/>
      <c r="AN704" s="421"/>
      <c r="AO704" s="292"/>
      <c r="AP704" s="292"/>
      <c r="AQ704" s="292"/>
      <c r="AR704" s="292"/>
      <c r="AS704" s="292"/>
      <c r="AT704" s="292"/>
      <c r="AU704" s="292"/>
      <c r="AV704" s="292"/>
      <c r="AW704" s="292"/>
      <c r="AX704" s="292"/>
      <c r="AY704" s="292"/>
      <c r="AZ704" s="421"/>
      <c r="BA704" s="292"/>
      <c r="BB704" s="292"/>
      <c r="BC704" s="292"/>
      <c r="BD704" s="292"/>
      <c r="BE704" s="292"/>
      <c r="BF704" s="292"/>
      <c r="BG704" s="292"/>
      <c r="BH704" s="292"/>
      <c r="BI704" s="292"/>
      <c r="BJ704" s="292"/>
      <c r="BK704" s="24"/>
      <c r="BL704" s="53"/>
      <c r="BM704" s="26"/>
      <c r="BN704" s="23"/>
      <c r="BO704" s="23"/>
      <c r="BP704" s="23"/>
      <c r="BQ704" s="23"/>
    </row>
    <row r="705" spans="1:69" ht="12.75" customHeight="1" x14ac:dyDescent="0.25">
      <c r="A705" s="23"/>
      <c r="B705" s="126"/>
      <c r="C705" s="23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52"/>
      <c r="P705" s="22"/>
      <c r="Q705" s="22"/>
      <c r="R705" s="23"/>
      <c r="S705" s="23"/>
      <c r="T705" s="23"/>
      <c r="U705" s="23"/>
      <c r="V705" s="23"/>
      <c r="W705" s="23"/>
      <c r="X705" s="23"/>
      <c r="Y705" s="23"/>
      <c r="Z705" s="23"/>
      <c r="AA705" s="24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92"/>
      <c r="AN705" s="421"/>
      <c r="AO705" s="292"/>
      <c r="AP705" s="292"/>
      <c r="AQ705" s="292"/>
      <c r="AR705" s="292"/>
      <c r="AS705" s="292"/>
      <c r="AT705" s="292"/>
      <c r="AU705" s="292"/>
      <c r="AV705" s="292"/>
      <c r="AW705" s="292"/>
      <c r="AX705" s="292"/>
      <c r="AY705" s="292"/>
      <c r="AZ705" s="421"/>
      <c r="BA705" s="292"/>
      <c r="BB705" s="292"/>
      <c r="BC705" s="292"/>
      <c r="BD705" s="292"/>
      <c r="BE705" s="292"/>
      <c r="BF705" s="292"/>
      <c r="BG705" s="292"/>
      <c r="BH705" s="292"/>
      <c r="BI705" s="292"/>
      <c r="BJ705" s="292"/>
      <c r="BK705" s="24"/>
      <c r="BL705" s="53"/>
      <c r="BM705" s="26"/>
      <c r="BN705" s="23"/>
      <c r="BO705" s="23"/>
      <c r="BP705" s="23"/>
      <c r="BQ705" s="23"/>
    </row>
    <row r="706" spans="1:69" ht="12.75" customHeight="1" x14ac:dyDescent="0.25">
      <c r="A706" s="23"/>
      <c r="B706" s="126"/>
      <c r="C706" s="23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52"/>
      <c r="P706" s="22"/>
      <c r="Q706" s="22"/>
      <c r="R706" s="23"/>
      <c r="S706" s="23"/>
      <c r="T706" s="23"/>
      <c r="U706" s="23"/>
      <c r="V706" s="23"/>
      <c r="W706" s="23"/>
      <c r="X706" s="23"/>
      <c r="Y706" s="23"/>
      <c r="Z706" s="23"/>
      <c r="AA706" s="24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92"/>
      <c r="AN706" s="421"/>
      <c r="AO706" s="292"/>
      <c r="AP706" s="292"/>
      <c r="AQ706" s="292"/>
      <c r="AR706" s="292"/>
      <c r="AS706" s="292"/>
      <c r="AT706" s="292"/>
      <c r="AU706" s="292"/>
      <c r="AV706" s="292"/>
      <c r="AW706" s="292"/>
      <c r="AX706" s="292"/>
      <c r="AY706" s="292"/>
      <c r="AZ706" s="421"/>
      <c r="BA706" s="292"/>
      <c r="BB706" s="292"/>
      <c r="BC706" s="292"/>
      <c r="BD706" s="292"/>
      <c r="BE706" s="292"/>
      <c r="BF706" s="292"/>
      <c r="BG706" s="292"/>
      <c r="BH706" s="292"/>
      <c r="BI706" s="292"/>
      <c r="BJ706" s="292"/>
      <c r="BK706" s="24"/>
      <c r="BL706" s="53"/>
      <c r="BM706" s="26"/>
      <c r="BN706" s="23"/>
      <c r="BO706" s="23"/>
      <c r="BP706" s="23"/>
      <c r="BQ706" s="23"/>
    </row>
    <row r="707" spans="1:69" ht="12.75" customHeight="1" x14ac:dyDescent="0.25">
      <c r="A707" s="23"/>
      <c r="B707" s="126"/>
      <c r="C707" s="23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52"/>
      <c r="P707" s="22"/>
      <c r="Q707" s="22"/>
      <c r="R707" s="23"/>
      <c r="S707" s="23"/>
      <c r="T707" s="23"/>
      <c r="U707" s="23"/>
      <c r="V707" s="23"/>
      <c r="W707" s="23"/>
      <c r="X707" s="23"/>
      <c r="Y707" s="23"/>
      <c r="Z707" s="23"/>
      <c r="AA707" s="24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92"/>
      <c r="AN707" s="421"/>
      <c r="AO707" s="292"/>
      <c r="AP707" s="292"/>
      <c r="AQ707" s="292"/>
      <c r="AR707" s="292"/>
      <c r="AS707" s="292"/>
      <c r="AT707" s="292"/>
      <c r="AU707" s="292"/>
      <c r="AV707" s="292"/>
      <c r="AW707" s="292"/>
      <c r="AX707" s="292"/>
      <c r="AY707" s="292"/>
      <c r="AZ707" s="421"/>
      <c r="BA707" s="292"/>
      <c r="BB707" s="292"/>
      <c r="BC707" s="292"/>
      <c r="BD707" s="292"/>
      <c r="BE707" s="292"/>
      <c r="BF707" s="292"/>
      <c r="BG707" s="292"/>
      <c r="BH707" s="292"/>
      <c r="BI707" s="292"/>
      <c r="BJ707" s="292"/>
      <c r="BK707" s="24"/>
      <c r="BL707" s="53"/>
      <c r="BM707" s="26"/>
      <c r="BN707" s="23"/>
      <c r="BO707" s="23"/>
      <c r="BP707" s="23"/>
      <c r="BQ707" s="23"/>
    </row>
    <row r="708" spans="1:69" ht="12.75" customHeight="1" x14ac:dyDescent="0.25">
      <c r="A708" s="23"/>
      <c r="B708" s="126"/>
      <c r="C708" s="23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52"/>
      <c r="P708" s="22"/>
      <c r="Q708" s="22"/>
      <c r="R708" s="23"/>
      <c r="S708" s="23"/>
      <c r="T708" s="23"/>
      <c r="U708" s="23"/>
      <c r="V708" s="23"/>
      <c r="W708" s="23"/>
      <c r="X708" s="23"/>
      <c r="Y708" s="23"/>
      <c r="Z708" s="23"/>
      <c r="AA708" s="24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92"/>
      <c r="AN708" s="421"/>
      <c r="AO708" s="292"/>
      <c r="AP708" s="292"/>
      <c r="AQ708" s="292"/>
      <c r="AR708" s="292"/>
      <c r="AS708" s="292"/>
      <c r="AT708" s="292"/>
      <c r="AU708" s="292"/>
      <c r="AV708" s="292"/>
      <c r="AW708" s="292"/>
      <c r="AX708" s="292"/>
      <c r="AY708" s="292"/>
      <c r="AZ708" s="421"/>
      <c r="BA708" s="292"/>
      <c r="BB708" s="292"/>
      <c r="BC708" s="292"/>
      <c r="BD708" s="292"/>
      <c r="BE708" s="292"/>
      <c r="BF708" s="292"/>
      <c r="BG708" s="292"/>
      <c r="BH708" s="292"/>
      <c r="BI708" s="292"/>
      <c r="BJ708" s="292"/>
      <c r="BK708" s="24"/>
      <c r="BL708" s="53"/>
      <c r="BM708" s="26"/>
      <c r="BN708" s="23"/>
      <c r="BO708" s="23"/>
      <c r="BP708" s="23"/>
      <c r="BQ708" s="23"/>
    </row>
    <row r="709" spans="1:69" ht="12.75" customHeight="1" x14ac:dyDescent="0.25">
      <c r="A709" s="23"/>
      <c r="B709" s="126"/>
      <c r="C709" s="23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52"/>
      <c r="P709" s="22"/>
      <c r="Q709" s="22"/>
      <c r="R709" s="23"/>
      <c r="S709" s="23"/>
      <c r="T709" s="23"/>
      <c r="U709" s="23"/>
      <c r="V709" s="23"/>
      <c r="W709" s="23"/>
      <c r="X709" s="23"/>
      <c r="Y709" s="23"/>
      <c r="Z709" s="23"/>
      <c r="AA709" s="24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92"/>
      <c r="AN709" s="421"/>
      <c r="AO709" s="292"/>
      <c r="AP709" s="292"/>
      <c r="AQ709" s="292"/>
      <c r="AR709" s="292"/>
      <c r="AS709" s="292"/>
      <c r="AT709" s="292"/>
      <c r="AU709" s="292"/>
      <c r="AV709" s="292"/>
      <c r="AW709" s="292"/>
      <c r="AX709" s="292"/>
      <c r="AY709" s="292"/>
      <c r="AZ709" s="421"/>
      <c r="BA709" s="292"/>
      <c r="BB709" s="292"/>
      <c r="BC709" s="292"/>
      <c r="BD709" s="292"/>
      <c r="BE709" s="292"/>
      <c r="BF709" s="292"/>
      <c r="BG709" s="292"/>
      <c r="BH709" s="292"/>
      <c r="BI709" s="292"/>
      <c r="BJ709" s="292"/>
      <c r="BK709" s="24"/>
      <c r="BL709" s="53"/>
      <c r="BM709" s="26"/>
      <c r="BN709" s="23"/>
      <c r="BO709" s="23"/>
      <c r="BP709" s="23"/>
      <c r="BQ709" s="23"/>
    </row>
    <row r="710" spans="1:69" ht="12.75" customHeight="1" x14ac:dyDescent="0.25">
      <c r="A710" s="23"/>
      <c r="B710" s="126"/>
      <c r="C710" s="23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52"/>
      <c r="P710" s="22"/>
      <c r="Q710" s="22"/>
      <c r="R710" s="23"/>
      <c r="S710" s="23"/>
      <c r="T710" s="23"/>
      <c r="U710" s="23"/>
      <c r="V710" s="23"/>
      <c r="W710" s="23"/>
      <c r="X710" s="23"/>
      <c r="Y710" s="23"/>
      <c r="Z710" s="23"/>
      <c r="AA710" s="24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92"/>
      <c r="AN710" s="421"/>
      <c r="AO710" s="292"/>
      <c r="AP710" s="292"/>
      <c r="AQ710" s="292"/>
      <c r="AR710" s="292"/>
      <c r="AS710" s="292"/>
      <c r="AT710" s="292"/>
      <c r="AU710" s="292"/>
      <c r="AV710" s="292"/>
      <c r="AW710" s="292"/>
      <c r="AX710" s="292"/>
      <c r="AY710" s="292"/>
      <c r="AZ710" s="421"/>
      <c r="BA710" s="292"/>
      <c r="BB710" s="292"/>
      <c r="BC710" s="292"/>
      <c r="BD710" s="292"/>
      <c r="BE710" s="292"/>
      <c r="BF710" s="292"/>
      <c r="BG710" s="292"/>
      <c r="BH710" s="292"/>
      <c r="BI710" s="292"/>
      <c r="BJ710" s="292"/>
      <c r="BK710" s="24"/>
      <c r="BL710" s="53"/>
      <c r="BM710" s="26"/>
      <c r="BN710" s="23"/>
      <c r="BO710" s="23"/>
      <c r="BP710" s="23"/>
      <c r="BQ710" s="23"/>
    </row>
    <row r="711" spans="1:69" ht="12.75" customHeight="1" x14ac:dyDescent="0.25">
      <c r="A711" s="23"/>
      <c r="B711" s="126"/>
      <c r="C711" s="23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52"/>
      <c r="P711" s="22"/>
      <c r="Q711" s="22"/>
      <c r="R711" s="23"/>
      <c r="S711" s="23"/>
      <c r="T711" s="23"/>
      <c r="U711" s="23"/>
      <c r="V711" s="23"/>
      <c r="W711" s="23"/>
      <c r="X711" s="23"/>
      <c r="Y711" s="23"/>
      <c r="Z711" s="23"/>
      <c r="AA711" s="24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92"/>
      <c r="AN711" s="421"/>
      <c r="AO711" s="292"/>
      <c r="AP711" s="292"/>
      <c r="AQ711" s="292"/>
      <c r="AR711" s="292"/>
      <c r="AS711" s="292"/>
      <c r="AT711" s="292"/>
      <c r="AU711" s="292"/>
      <c r="AV711" s="292"/>
      <c r="AW711" s="292"/>
      <c r="AX711" s="292"/>
      <c r="AY711" s="292"/>
      <c r="AZ711" s="421"/>
      <c r="BA711" s="292"/>
      <c r="BB711" s="292"/>
      <c r="BC711" s="292"/>
      <c r="BD711" s="292"/>
      <c r="BE711" s="292"/>
      <c r="BF711" s="292"/>
      <c r="BG711" s="292"/>
      <c r="BH711" s="292"/>
      <c r="BI711" s="292"/>
      <c r="BJ711" s="292"/>
      <c r="BK711" s="24"/>
      <c r="BL711" s="53"/>
      <c r="BM711" s="26"/>
      <c r="BN711" s="23"/>
      <c r="BO711" s="23"/>
      <c r="BP711" s="23"/>
      <c r="BQ711" s="23"/>
    </row>
    <row r="712" spans="1:69" ht="12.75" customHeight="1" x14ac:dyDescent="0.25">
      <c r="A712" s="23"/>
      <c r="B712" s="126"/>
      <c r="C712" s="23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52"/>
      <c r="P712" s="22"/>
      <c r="Q712" s="22"/>
      <c r="R712" s="23"/>
      <c r="S712" s="23"/>
      <c r="T712" s="23"/>
      <c r="U712" s="23"/>
      <c r="V712" s="23"/>
      <c r="W712" s="23"/>
      <c r="X712" s="23"/>
      <c r="Y712" s="23"/>
      <c r="Z712" s="23"/>
      <c r="AA712" s="24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92"/>
      <c r="AN712" s="421"/>
      <c r="AO712" s="292"/>
      <c r="AP712" s="292"/>
      <c r="AQ712" s="292"/>
      <c r="AR712" s="292"/>
      <c r="AS712" s="292"/>
      <c r="AT712" s="292"/>
      <c r="AU712" s="292"/>
      <c r="AV712" s="292"/>
      <c r="AW712" s="292"/>
      <c r="AX712" s="292"/>
      <c r="AY712" s="292"/>
      <c r="AZ712" s="421"/>
      <c r="BA712" s="292"/>
      <c r="BB712" s="292"/>
      <c r="BC712" s="292"/>
      <c r="BD712" s="292"/>
      <c r="BE712" s="292"/>
      <c r="BF712" s="292"/>
      <c r="BG712" s="292"/>
      <c r="BH712" s="292"/>
      <c r="BI712" s="292"/>
      <c r="BJ712" s="292"/>
      <c r="BK712" s="24"/>
      <c r="BL712" s="53"/>
      <c r="BM712" s="26"/>
      <c r="BN712" s="23"/>
      <c r="BO712" s="23"/>
      <c r="BP712" s="23"/>
      <c r="BQ712" s="23"/>
    </row>
    <row r="713" spans="1:69" ht="12.75" customHeight="1" x14ac:dyDescent="0.25">
      <c r="A713" s="23"/>
      <c r="B713" s="126"/>
      <c r="C713" s="23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52"/>
      <c r="P713" s="22"/>
      <c r="Q713" s="22"/>
      <c r="R713" s="23"/>
      <c r="S713" s="23"/>
      <c r="T713" s="23"/>
      <c r="U713" s="23"/>
      <c r="V713" s="23"/>
      <c r="W713" s="23"/>
      <c r="X713" s="23"/>
      <c r="Y713" s="23"/>
      <c r="Z713" s="23"/>
      <c r="AA713" s="24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92"/>
      <c r="AN713" s="421"/>
      <c r="AO713" s="292"/>
      <c r="AP713" s="292"/>
      <c r="AQ713" s="292"/>
      <c r="AR713" s="292"/>
      <c r="AS713" s="292"/>
      <c r="AT713" s="292"/>
      <c r="AU713" s="292"/>
      <c r="AV713" s="292"/>
      <c r="AW713" s="292"/>
      <c r="AX713" s="292"/>
      <c r="AY713" s="292"/>
      <c r="AZ713" s="421"/>
      <c r="BA713" s="292"/>
      <c r="BB713" s="292"/>
      <c r="BC713" s="292"/>
      <c r="BD713" s="292"/>
      <c r="BE713" s="292"/>
      <c r="BF713" s="292"/>
      <c r="BG713" s="292"/>
      <c r="BH713" s="292"/>
      <c r="BI713" s="292"/>
      <c r="BJ713" s="292"/>
      <c r="BK713" s="24"/>
      <c r="BL713" s="53"/>
      <c r="BM713" s="26"/>
      <c r="BN713" s="23"/>
      <c r="BO713" s="23"/>
      <c r="BP713" s="23"/>
      <c r="BQ713" s="23"/>
    </row>
    <row r="714" spans="1:69" ht="12.75" customHeight="1" x14ac:dyDescent="0.25">
      <c r="A714" s="23"/>
      <c r="B714" s="126"/>
      <c r="C714" s="23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52"/>
      <c r="P714" s="22"/>
      <c r="Q714" s="22"/>
      <c r="R714" s="23"/>
      <c r="S714" s="23"/>
      <c r="T714" s="23"/>
      <c r="U714" s="23"/>
      <c r="V714" s="23"/>
      <c r="W714" s="23"/>
      <c r="X714" s="23"/>
      <c r="Y714" s="23"/>
      <c r="Z714" s="23"/>
      <c r="AA714" s="24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92"/>
      <c r="AN714" s="421"/>
      <c r="AO714" s="292"/>
      <c r="AP714" s="292"/>
      <c r="AQ714" s="292"/>
      <c r="AR714" s="292"/>
      <c r="AS714" s="292"/>
      <c r="AT714" s="292"/>
      <c r="AU714" s="292"/>
      <c r="AV714" s="292"/>
      <c r="AW714" s="292"/>
      <c r="AX714" s="292"/>
      <c r="AY714" s="292"/>
      <c r="AZ714" s="421"/>
      <c r="BA714" s="292"/>
      <c r="BB714" s="292"/>
      <c r="BC714" s="292"/>
      <c r="BD714" s="292"/>
      <c r="BE714" s="292"/>
      <c r="BF714" s="292"/>
      <c r="BG714" s="292"/>
      <c r="BH714" s="292"/>
      <c r="BI714" s="292"/>
      <c r="BJ714" s="292"/>
      <c r="BK714" s="24"/>
      <c r="BL714" s="53"/>
      <c r="BM714" s="26"/>
      <c r="BN714" s="23"/>
      <c r="BO714" s="23"/>
      <c r="BP714" s="23"/>
      <c r="BQ714" s="23"/>
    </row>
    <row r="715" spans="1:69" ht="12.75" customHeight="1" x14ac:dyDescent="0.25">
      <c r="A715" s="23"/>
      <c r="B715" s="126"/>
      <c r="C715" s="23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52"/>
      <c r="P715" s="22"/>
      <c r="Q715" s="22"/>
      <c r="R715" s="23"/>
      <c r="S715" s="23"/>
      <c r="T715" s="23"/>
      <c r="U715" s="23"/>
      <c r="V715" s="23"/>
      <c r="W715" s="23"/>
      <c r="X715" s="23"/>
      <c r="Y715" s="23"/>
      <c r="Z715" s="23"/>
      <c r="AA715" s="24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92"/>
      <c r="AN715" s="421"/>
      <c r="AO715" s="292"/>
      <c r="AP715" s="292"/>
      <c r="AQ715" s="292"/>
      <c r="AR715" s="292"/>
      <c r="AS715" s="292"/>
      <c r="AT715" s="292"/>
      <c r="AU715" s="292"/>
      <c r="AV715" s="292"/>
      <c r="AW715" s="292"/>
      <c r="AX715" s="292"/>
      <c r="AY715" s="292"/>
      <c r="AZ715" s="421"/>
      <c r="BA715" s="292"/>
      <c r="BB715" s="292"/>
      <c r="BC715" s="292"/>
      <c r="BD715" s="292"/>
      <c r="BE715" s="292"/>
      <c r="BF715" s="292"/>
      <c r="BG715" s="292"/>
      <c r="BH715" s="292"/>
      <c r="BI715" s="292"/>
      <c r="BJ715" s="292"/>
      <c r="BK715" s="24"/>
      <c r="BL715" s="53"/>
      <c r="BM715" s="26"/>
      <c r="BN715" s="23"/>
      <c r="BO715" s="23"/>
      <c r="BP715" s="23"/>
      <c r="BQ715" s="23"/>
    </row>
    <row r="716" spans="1:69" ht="12.75" customHeight="1" x14ac:dyDescent="0.25">
      <c r="A716" s="23"/>
      <c r="B716" s="126"/>
      <c r="C716" s="23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52"/>
      <c r="P716" s="22"/>
      <c r="Q716" s="22"/>
      <c r="R716" s="23"/>
      <c r="S716" s="23"/>
      <c r="T716" s="23"/>
      <c r="U716" s="23"/>
      <c r="V716" s="23"/>
      <c r="W716" s="23"/>
      <c r="X716" s="23"/>
      <c r="Y716" s="23"/>
      <c r="Z716" s="23"/>
      <c r="AA716" s="24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92"/>
      <c r="AN716" s="421"/>
      <c r="AO716" s="292"/>
      <c r="AP716" s="292"/>
      <c r="AQ716" s="292"/>
      <c r="AR716" s="292"/>
      <c r="AS716" s="292"/>
      <c r="AT716" s="292"/>
      <c r="AU716" s="292"/>
      <c r="AV716" s="292"/>
      <c r="AW716" s="292"/>
      <c r="AX716" s="292"/>
      <c r="AY716" s="292"/>
      <c r="AZ716" s="421"/>
      <c r="BA716" s="292"/>
      <c r="BB716" s="292"/>
      <c r="BC716" s="292"/>
      <c r="BD716" s="292"/>
      <c r="BE716" s="292"/>
      <c r="BF716" s="292"/>
      <c r="BG716" s="292"/>
      <c r="BH716" s="292"/>
      <c r="BI716" s="292"/>
      <c r="BJ716" s="292"/>
      <c r="BK716" s="24"/>
      <c r="BL716" s="53"/>
      <c r="BM716" s="26"/>
      <c r="BN716" s="23"/>
      <c r="BO716" s="23"/>
      <c r="BP716" s="23"/>
      <c r="BQ716" s="23"/>
    </row>
    <row r="717" spans="1:69" ht="12.75" customHeight="1" x14ac:dyDescent="0.25">
      <c r="A717" s="23"/>
      <c r="B717" s="126"/>
      <c r="C717" s="23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52"/>
      <c r="P717" s="22"/>
      <c r="Q717" s="22"/>
      <c r="R717" s="23"/>
      <c r="S717" s="23"/>
      <c r="T717" s="23"/>
      <c r="U717" s="23"/>
      <c r="V717" s="23"/>
      <c r="W717" s="23"/>
      <c r="X717" s="23"/>
      <c r="Y717" s="23"/>
      <c r="Z717" s="23"/>
      <c r="AA717" s="24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92"/>
      <c r="AN717" s="421"/>
      <c r="AO717" s="292"/>
      <c r="AP717" s="292"/>
      <c r="AQ717" s="292"/>
      <c r="AR717" s="292"/>
      <c r="AS717" s="292"/>
      <c r="AT717" s="292"/>
      <c r="AU717" s="292"/>
      <c r="AV717" s="292"/>
      <c r="AW717" s="292"/>
      <c r="AX717" s="292"/>
      <c r="AY717" s="292"/>
      <c r="AZ717" s="421"/>
      <c r="BA717" s="292"/>
      <c r="BB717" s="292"/>
      <c r="BC717" s="292"/>
      <c r="BD717" s="292"/>
      <c r="BE717" s="292"/>
      <c r="BF717" s="292"/>
      <c r="BG717" s="292"/>
      <c r="BH717" s="292"/>
      <c r="BI717" s="292"/>
      <c r="BJ717" s="292"/>
      <c r="BK717" s="24"/>
      <c r="BL717" s="53"/>
      <c r="BM717" s="26"/>
      <c r="BN717" s="23"/>
      <c r="BO717" s="23"/>
      <c r="BP717" s="23"/>
      <c r="BQ717" s="23"/>
    </row>
    <row r="718" spans="1:69" ht="12.75" customHeight="1" x14ac:dyDescent="0.25">
      <c r="A718" s="23"/>
      <c r="B718" s="126"/>
      <c r="C718" s="23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52"/>
      <c r="P718" s="22"/>
      <c r="Q718" s="22"/>
      <c r="R718" s="23"/>
      <c r="S718" s="23"/>
      <c r="T718" s="23"/>
      <c r="U718" s="23"/>
      <c r="V718" s="23"/>
      <c r="W718" s="23"/>
      <c r="X718" s="23"/>
      <c r="Y718" s="23"/>
      <c r="Z718" s="23"/>
      <c r="AA718" s="24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92"/>
      <c r="AN718" s="421"/>
      <c r="AO718" s="292"/>
      <c r="AP718" s="292"/>
      <c r="AQ718" s="292"/>
      <c r="AR718" s="292"/>
      <c r="AS718" s="292"/>
      <c r="AT718" s="292"/>
      <c r="AU718" s="292"/>
      <c r="AV718" s="292"/>
      <c r="AW718" s="292"/>
      <c r="AX718" s="292"/>
      <c r="AY718" s="292"/>
      <c r="AZ718" s="421"/>
      <c r="BA718" s="292"/>
      <c r="BB718" s="292"/>
      <c r="BC718" s="292"/>
      <c r="BD718" s="292"/>
      <c r="BE718" s="292"/>
      <c r="BF718" s="292"/>
      <c r="BG718" s="292"/>
      <c r="BH718" s="292"/>
      <c r="BI718" s="292"/>
      <c r="BJ718" s="292"/>
      <c r="BK718" s="24"/>
      <c r="BL718" s="53"/>
      <c r="BM718" s="26"/>
      <c r="BN718" s="23"/>
      <c r="BO718" s="23"/>
      <c r="BP718" s="23"/>
      <c r="BQ718" s="23"/>
    </row>
    <row r="719" spans="1:69" ht="12.75" customHeight="1" x14ac:dyDescent="0.25">
      <c r="A719" s="23"/>
      <c r="B719" s="126"/>
      <c r="C719" s="23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52"/>
      <c r="P719" s="22"/>
      <c r="Q719" s="22"/>
      <c r="R719" s="23"/>
      <c r="S719" s="23"/>
      <c r="T719" s="23"/>
      <c r="U719" s="23"/>
      <c r="V719" s="23"/>
      <c r="W719" s="23"/>
      <c r="X719" s="23"/>
      <c r="Y719" s="23"/>
      <c r="Z719" s="23"/>
      <c r="AA719" s="24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92"/>
      <c r="AN719" s="421"/>
      <c r="AO719" s="292"/>
      <c r="AP719" s="292"/>
      <c r="AQ719" s="292"/>
      <c r="AR719" s="292"/>
      <c r="AS719" s="292"/>
      <c r="AT719" s="292"/>
      <c r="AU719" s="292"/>
      <c r="AV719" s="292"/>
      <c r="AW719" s="292"/>
      <c r="AX719" s="292"/>
      <c r="AY719" s="292"/>
      <c r="AZ719" s="421"/>
      <c r="BA719" s="292"/>
      <c r="BB719" s="292"/>
      <c r="BC719" s="292"/>
      <c r="BD719" s="292"/>
      <c r="BE719" s="292"/>
      <c r="BF719" s="292"/>
      <c r="BG719" s="292"/>
      <c r="BH719" s="292"/>
      <c r="BI719" s="292"/>
      <c r="BJ719" s="292"/>
      <c r="BK719" s="24"/>
      <c r="BL719" s="53"/>
      <c r="BM719" s="26"/>
      <c r="BN719" s="23"/>
      <c r="BO719" s="23"/>
      <c r="BP719" s="23"/>
      <c r="BQ719" s="23"/>
    </row>
    <row r="720" spans="1:69" ht="12.75" customHeight="1" x14ac:dyDescent="0.25">
      <c r="A720" s="23"/>
      <c r="B720" s="126"/>
      <c r="C720" s="23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52"/>
      <c r="P720" s="22"/>
      <c r="Q720" s="22"/>
      <c r="R720" s="23"/>
      <c r="S720" s="23"/>
      <c r="T720" s="23"/>
      <c r="U720" s="23"/>
      <c r="V720" s="23"/>
      <c r="W720" s="23"/>
      <c r="X720" s="23"/>
      <c r="Y720" s="23"/>
      <c r="Z720" s="23"/>
      <c r="AA720" s="24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92"/>
      <c r="AN720" s="421"/>
      <c r="AO720" s="292"/>
      <c r="AP720" s="292"/>
      <c r="AQ720" s="292"/>
      <c r="AR720" s="292"/>
      <c r="AS720" s="292"/>
      <c r="AT720" s="292"/>
      <c r="AU720" s="292"/>
      <c r="AV720" s="292"/>
      <c r="AW720" s="292"/>
      <c r="AX720" s="292"/>
      <c r="AY720" s="292"/>
      <c r="AZ720" s="421"/>
      <c r="BA720" s="292"/>
      <c r="BB720" s="292"/>
      <c r="BC720" s="292"/>
      <c r="BD720" s="292"/>
      <c r="BE720" s="292"/>
      <c r="BF720" s="292"/>
      <c r="BG720" s="292"/>
      <c r="BH720" s="292"/>
      <c r="BI720" s="292"/>
      <c r="BJ720" s="292"/>
      <c r="BK720" s="24"/>
      <c r="BL720" s="53"/>
      <c r="BM720" s="26"/>
      <c r="BN720" s="23"/>
      <c r="BO720" s="23"/>
      <c r="BP720" s="23"/>
      <c r="BQ720" s="23"/>
    </row>
    <row r="721" spans="1:69" ht="12.75" customHeight="1" x14ac:dyDescent="0.25">
      <c r="A721" s="23"/>
      <c r="B721" s="126"/>
      <c r="C721" s="23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52"/>
      <c r="P721" s="22"/>
      <c r="Q721" s="22"/>
      <c r="R721" s="23"/>
      <c r="S721" s="23"/>
      <c r="T721" s="23"/>
      <c r="U721" s="23"/>
      <c r="V721" s="23"/>
      <c r="W721" s="23"/>
      <c r="X721" s="23"/>
      <c r="Y721" s="23"/>
      <c r="Z721" s="23"/>
      <c r="AA721" s="24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92"/>
      <c r="AN721" s="421"/>
      <c r="AO721" s="292"/>
      <c r="AP721" s="292"/>
      <c r="AQ721" s="292"/>
      <c r="AR721" s="292"/>
      <c r="AS721" s="292"/>
      <c r="AT721" s="292"/>
      <c r="AU721" s="292"/>
      <c r="AV721" s="292"/>
      <c r="AW721" s="292"/>
      <c r="AX721" s="292"/>
      <c r="AY721" s="292"/>
      <c r="AZ721" s="421"/>
      <c r="BA721" s="292"/>
      <c r="BB721" s="292"/>
      <c r="BC721" s="292"/>
      <c r="BD721" s="292"/>
      <c r="BE721" s="292"/>
      <c r="BF721" s="292"/>
      <c r="BG721" s="292"/>
      <c r="BH721" s="292"/>
      <c r="BI721" s="292"/>
      <c r="BJ721" s="292"/>
      <c r="BK721" s="24"/>
      <c r="BL721" s="53"/>
      <c r="BM721" s="26"/>
      <c r="BN721" s="23"/>
      <c r="BO721" s="23"/>
      <c r="BP721" s="23"/>
      <c r="BQ721" s="23"/>
    </row>
    <row r="722" spans="1:69" ht="12.75" customHeight="1" x14ac:dyDescent="0.25">
      <c r="A722" s="23"/>
      <c r="B722" s="126"/>
      <c r="C722" s="23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52"/>
      <c r="P722" s="22"/>
      <c r="Q722" s="22"/>
      <c r="R722" s="23"/>
      <c r="S722" s="23"/>
      <c r="T722" s="23"/>
      <c r="U722" s="23"/>
      <c r="V722" s="23"/>
      <c r="W722" s="23"/>
      <c r="X722" s="23"/>
      <c r="Y722" s="23"/>
      <c r="Z722" s="23"/>
      <c r="AA722" s="24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92"/>
      <c r="AN722" s="421"/>
      <c r="AO722" s="292"/>
      <c r="AP722" s="292"/>
      <c r="AQ722" s="292"/>
      <c r="AR722" s="292"/>
      <c r="AS722" s="292"/>
      <c r="AT722" s="292"/>
      <c r="AU722" s="292"/>
      <c r="AV722" s="292"/>
      <c r="AW722" s="292"/>
      <c r="AX722" s="292"/>
      <c r="AY722" s="292"/>
      <c r="AZ722" s="421"/>
      <c r="BA722" s="292"/>
      <c r="BB722" s="292"/>
      <c r="BC722" s="292"/>
      <c r="BD722" s="292"/>
      <c r="BE722" s="292"/>
      <c r="BF722" s="292"/>
      <c r="BG722" s="292"/>
      <c r="BH722" s="292"/>
      <c r="BI722" s="292"/>
      <c r="BJ722" s="292"/>
      <c r="BK722" s="24"/>
      <c r="BL722" s="53"/>
      <c r="BM722" s="26"/>
      <c r="BN722" s="23"/>
      <c r="BO722" s="23"/>
      <c r="BP722" s="23"/>
      <c r="BQ722" s="23"/>
    </row>
    <row r="723" spans="1:69" ht="12.75" customHeight="1" x14ac:dyDescent="0.25">
      <c r="A723" s="23"/>
      <c r="B723" s="126"/>
      <c r="C723" s="23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52"/>
      <c r="P723" s="22"/>
      <c r="Q723" s="22"/>
      <c r="R723" s="23"/>
      <c r="S723" s="23"/>
      <c r="T723" s="23"/>
      <c r="U723" s="23"/>
      <c r="V723" s="23"/>
      <c r="W723" s="23"/>
      <c r="X723" s="23"/>
      <c r="Y723" s="23"/>
      <c r="Z723" s="23"/>
      <c r="AA723" s="24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92"/>
      <c r="AN723" s="421"/>
      <c r="AO723" s="292"/>
      <c r="AP723" s="292"/>
      <c r="AQ723" s="292"/>
      <c r="AR723" s="292"/>
      <c r="AS723" s="292"/>
      <c r="AT723" s="292"/>
      <c r="AU723" s="292"/>
      <c r="AV723" s="292"/>
      <c r="AW723" s="292"/>
      <c r="AX723" s="292"/>
      <c r="AY723" s="292"/>
      <c r="AZ723" s="421"/>
      <c r="BA723" s="292"/>
      <c r="BB723" s="292"/>
      <c r="BC723" s="292"/>
      <c r="BD723" s="292"/>
      <c r="BE723" s="292"/>
      <c r="BF723" s="292"/>
      <c r="BG723" s="292"/>
      <c r="BH723" s="292"/>
      <c r="BI723" s="292"/>
      <c r="BJ723" s="292"/>
      <c r="BK723" s="24"/>
      <c r="BL723" s="53"/>
      <c r="BM723" s="26"/>
      <c r="BN723" s="23"/>
      <c r="BO723" s="23"/>
      <c r="BP723" s="23"/>
      <c r="BQ723" s="23"/>
    </row>
    <row r="724" spans="1:69" ht="12.75" customHeight="1" x14ac:dyDescent="0.25">
      <c r="A724" s="23"/>
      <c r="B724" s="126"/>
      <c r="C724" s="23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52"/>
      <c r="P724" s="22"/>
      <c r="Q724" s="22"/>
      <c r="R724" s="23"/>
      <c r="S724" s="23"/>
      <c r="T724" s="23"/>
      <c r="U724" s="23"/>
      <c r="V724" s="23"/>
      <c r="W724" s="23"/>
      <c r="X724" s="23"/>
      <c r="Y724" s="23"/>
      <c r="Z724" s="23"/>
      <c r="AA724" s="24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92"/>
      <c r="AN724" s="421"/>
      <c r="AO724" s="292"/>
      <c r="AP724" s="292"/>
      <c r="AQ724" s="292"/>
      <c r="AR724" s="292"/>
      <c r="AS724" s="292"/>
      <c r="AT724" s="292"/>
      <c r="AU724" s="292"/>
      <c r="AV724" s="292"/>
      <c r="AW724" s="292"/>
      <c r="AX724" s="292"/>
      <c r="AY724" s="292"/>
      <c r="AZ724" s="421"/>
      <c r="BA724" s="292"/>
      <c r="BB724" s="292"/>
      <c r="BC724" s="292"/>
      <c r="BD724" s="292"/>
      <c r="BE724" s="292"/>
      <c r="BF724" s="292"/>
      <c r="BG724" s="292"/>
      <c r="BH724" s="292"/>
      <c r="BI724" s="292"/>
      <c r="BJ724" s="292"/>
      <c r="BK724" s="24"/>
      <c r="BL724" s="53"/>
      <c r="BM724" s="26"/>
      <c r="BN724" s="23"/>
      <c r="BO724" s="23"/>
      <c r="BP724" s="23"/>
      <c r="BQ724" s="23"/>
    </row>
    <row r="725" spans="1:69" ht="12.75" customHeight="1" x14ac:dyDescent="0.25">
      <c r="A725" s="23"/>
      <c r="B725" s="126"/>
      <c r="C725" s="23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52"/>
      <c r="P725" s="22"/>
      <c r="Q725" s="22"/>
      <c r="R725" s="23"/>
      <c r="S725" s="23"/>
      <c r="T725" s="23"/>
      <c r="U725" s="23"/>
      <c r="V725" s="23"/>
      <c r="W725" s="23"/>
      <c r="X725" s="23"/>
      <c r="Y725" s="23"/>
      <c r="Z725" s="23"/>
      <c r="AA725" s="24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92"/>
      <c r="AN725" s="421"/>
      <c r="AO725" s="292"/>
      <c r="AP725" s="292"/>
      <c r="AQ725" s="292"/>
      <c r="AR725" s="292"/>
      <c r="AS725" s="292"/>
      <c r="AT725" s="292"/>
      <c r="AU725" s="292"/>
      <c r="AV725" s="292"/>
      <c r="AW725" s="292"/>
      <c r="AX725" s="292"/>
      <c r="AY725" s="292"/>
      <c r="AZ725" s="421"/>
      <c r="BA725" s="292"/>
      <c r="BB725" s="292"/>
      <c r="BC725" s="292"/>
      <c r="BD725" s="292"/>
      <c r="BE725" s="292"/>
      <c r="BF725" s="292"/>
      <c r="BG725" s="292"/>
      <c r="BH725" s="292"/>
      <c r="BI725" s="292"/>
      <c r="BJ725" s="292"/>
      <c r="BK725" s="24"/>
      <c r="BL725" s="53"/>
      <c r="BM725" s="26"/>
      <c r="BN725" s="23"/>
      <c r="BO725" s="23"/>
      <c r="BP725" s="23"/>
      <c r="BQ725" s="23"/>
    </row>
    <row r="726" spans="1:69" ht="12.75" customHeight="1" x14ac:dyDescent="0.25">
      <c r="A726" s="23"/>
      <c r="B726" s="126"/>
      <c r="C726" s="23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52"/>
      <c r="P726" s="22"/>
      <c r="Q726" s="22"/>
      <c r="R726" s="23"/>
      <c r="S726" s="23"/>
      <c r="T726" s="23"/>
      <c r="U726" s="23"/>
      <c r="V726" s="23"/>
      <c r="W726" s="23"/>
      <c r="X726" s="23"/>
      <c r="Y726" s="23"/>
      <c r="Z726" s="23"/>
      <c r="AA726" s="24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92"/>
      <c r="AN726" s="421"/>
      <c r="AO726" s="292"/>
      <c r="AP726" s="292"/>
      <c r="AQ726" s="292"/>
      <c r="AR726" s="292"/>
      <c r="AS726" s="292"/>
      <c r="AT726" s="292"/>
      <c r="AU726" s="292"/>
      <c r="AV726" s="292"/>
      <c r="AW726" s="292"/>
      <c r="AX726" s="292"/>
      <c r="AY726" s="292"/>
      <c r="AZ726" s="421"/>
      <c r="BA726" s="292"/>
      <c r="BB726" s="292"/>
      <c r="BC726" s="292"/>
      <c r="BD726" s="292"/>
      <c r="BE726" s="292"/>
      <c r="BF726" s="292"/>
      <c r="BG726" s="292"/>
      <c r="BH726" s="292"/>
      <c r="BI726" s="292"/>
      <c r="BJ726" s="292"/>
      <c r="BK726" s="24"/>
      <c r="BL726" s="53"/>
      <c r="BM726" s="26"/>
      <c r="BN726" s="23"/>
      <c r="BO726" s="23"/>
      <c r="BP726" s="23"/>
      <c r="BQ726" s="23"/>
    </row>
    <row r="727" spans="1:69" ht="12.75" customHeight="1" x14ac:dyDescent="0.25">
      <c r="A727" s="23"/>
      <c r="B727" s="126"/>
      <c r="C727" s="23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52"/>
      <c r="P727" s="22"/>
      <c r="Q727" s="22"/>
      <c r="R727" s="23"/>
      <c r="S727" s="23"/>
      <c r="T727" s="23"/>
      <c r="U727" s="23"/>
      <c r="V727" s="23"/>
      <c r="W727" s="23"/>
      <c r="X727" s="23"/>
      <c r="Y727" s="23"/>
      <c r="Z727" s="23"/>
      <c r="AA727" s="24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92"/>
      <c r="AN727" s="421"/>
      <c r="AO727" s="292"/>
      <c r="AP727" s="292"/>
      <c r="AQ727" s="292"/>
      <c r="AR727" s="292"/>
      <c r="AS727" s="292"/>
      <c r="AT727" s="292"/>
      <c r="AU727" s="292"/>
      <c r="AV727" s="292"/>
      <c r="AW727" s="292"/>
      <c r="AX727" s="292"/>
      <c r="AY727" s="292"/>
      <c r="AZ727" s="421"/>
      <c r="BA727" s="292"/>
      <c r="BB727" s="292"/>
      <c r="BC727" s="292"/>
      <c r="BD727" s="292"/>
      <c r="BE727" s="292"/>
      <c r="BF727" s="292"/>
      <c r="BG727" s="292"/>
      <c r="BH727" s="292"/>
      <c r="BI727" s="292"/>
      <c r="BJ727" s="292"/>
      <c r="BK727" s="24"/>
      <c r="BL727" s="53"/>
      <c r="BM727" s="26"/>
      <c r="BN727" s="23"/>
      <c r="BO727" s="23"/>
      <c r="BP727" s="23"/>
      <c r="BQ727" s="23"/>
    </row>
    <row r="728" spans="1:69" ht="12.75" customHeight="1" x14ac:dyDescent="0.25">
      <c r="A728" s="23"/>
      <c r="B728" s="126"/>
      <c r="C728" s="23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52"/>
      <c r="P728" s="22"/>
      <c r="Q728" s="22"/>
      <c r="R728" s="23"/>
      <c r="S728" s="23"/>
      <c r="T728" s="23"/>
      <c r="U728" s="23"/>
      <c r="V728" s="23"/>
      <c r="W728" s="23"/>
      <c r="X728" s="23"/>
      <c r="Y728" s="23"/>
      <c r="Z728" s="23"/>
      <c r="AA728" s="24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92"/>
      <c r="AN728" s="421"/>
      <c r="AO728" s="292"/>
      <c r="AP728" s="292"/>
      <c r="AQ728" s="292"/>
      <c r="AR728" s="292"/>
      <c r="AS728" s="292"/>
      <c r="AT728" s="292"/>
      <c r="AU728" s="292"/>
      <c r="AV728" s="292"/>
      <c r="AW728" s="292"/>
      <c r="AX728" s="292"/>
      <c r="AY728" s="292"/>
      <c r="AZ728" s="421"/>
      <c r="BA728" s="292"/>
      <c r="BB728" s="292"/>
      <c r="BC728" s="292"/>
      <c r="BD728" s="292"/>
      <c r="BE728" s="292"/>
      <c r="BF728" s="292"/>
      <c r="BG728" s="292"/>
      <c r="BH728" s="292"/>
      <c r="BI728" s="292"/>
      <c r="BJ728" s="292"/>
      <c r="BK728" s="24"/>
      <c r="BL728" s="53"/>
      <c r="BM728" s="26"/>
      <c r="BN728" s="23"/>
      <c r="BO728" s="23"/>
      <c r="BP728" s="23"/>
      <c r="BQ728" s="23"/>
    </row>
    <row r="729" spans="1:69" ht="12.75" customHeight="1" x14ac:dyDescent="0.25">
      <c r="A729" s="23"/>
      <c r="B729" s="126"/>
      <c r="C729" s="23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52"/>
      <c r="P729" s="22"/>
      <c r="Q729" s="22"/>
      <c r="R729" s="23"/>
      <c r="S729" s="23"/>
      <c r="T729" s="23"/>
      <c r="U729" s="23"/>
      <c r="V729" s="23"/>
      <c r="W729" s="23"/>
      <c r="X729" s="23"/>
      <c r="Y729" s="23"/>
      <c r="Z729" s="23"/>
      <c r="AA729" s="24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92"/>
      <c r="AN729" s="421"/>
      <c r="AO729" s="292"/>
      <c r="AP729" s="292"/>
      <c r="AQ729" s="292"/>
      <c r="AR729" s="292"/>
      <c r="AS729" s="292"/>
      <c r="AT729" s="292"/>
      <c r="AU729" s="292"/>
      <c r="AV729" s="292"/>
      <c r="AW729" s="292"/>
      <c r="AX729" s="292"/>
      <c r="AY729" s="292"/>
      <c r="AZ729" s="421"/>
      <c r="BA729" s="292"/>
      <c r="BB729" s="292"/>
      <c r="BC729" s="292"/>
      <c r="BD729" s="292"/>
      <c r="BE729" s="292"/>
      <c r="BF729" s="292"/>
      <c r="BG729" s="292"/>
      <c r="BH729" s="292"/>
      <c r="BI729" s="292"/>
      <c r="BJ729" s="292"/>
      <c r="BK729" s="24"/>
      <c r="BL729" s="53"/>
      <c r="BM729" s="26"/>
      <c r="BN729" s="23"/>
      <c r="BO729" s="23"/>
      <c r="BP729" s="23"/>
      <c r="BQ729" s="23"/>
    </row>
    <row r="730" spans="1:69" ht="12.75" customHeight="1" x14ac:dyDescent="0.25">
      <c r="A730" s="23"/>
      <c r="B730" s="126"/>
      <c r="C730" s="23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52"/>
      <c r="P730" s="22"/>
      <c r="Q730" s="22"/>
      <c r="R730" s="23"/>
      <c r="S730" s="23"/>
      <c r="T730" s="23"/>
      <c r="U730" s="23"/>
      <c r="V730" s="23"/>
      <c r="W730" s="23"/>
      <c r="X730" s="23"/>
      <c r="Y730" s="23"/>
      <c r="Z730" s="23"/>
      <c r="AA730" s="24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92"/>
      <c r="AN730" s="421"/>
      <c r="AO730" s="292"/>
      <c r="AP730" s="292"/>
      <c r="AQ730" s="292"/>
      <c r="AR730" s="292"/>
      <c r="AS730" s="292"/>
      <c r="AT730" s="292"/>
      <c r="AU730" s="292"/>
      <c r="AV730" s="292"/>
      <c r="AW730" s="292"/>
      <c r="AX730" s="292"/>
      <c r="AY730" s="292"/>
      <c r="AZ730" s="421"/>
      <c r="BA730" s="292"/>
      <c r="BB730" s="292"/>
      <c r="BC730" s="292"/>
      <c r="BD730" s="292"/>
      <c r="BE730" s="292"/>
      <c r="BF730" s="292"/>
      <c r="BG730" s="292"/>
      <c r="BH730" s="292"/>
      <c r="BI730" s="292"/>
      <c r="BJ730" s="292"/>
      <c r="BK730" s="24"/>
      <c r="BL730" s="53"/>
      <c r="BM730" s="26"/>
      <c r="BN730" s="23"/>
      <c r="BO730" s="23"/>
      <c r="BP730" s="23"/>
      <c r="BQ730" s="23"/>
    </row>
    <row r="731" spans="1:69" ht="12.75" customHeight="1" x14ac:dyDescent="0.25">
      <c r="A731" s="23"/>
      <c r="B731" s="126"/>
      <c r="C731" s="23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52"/>
      <c r="P731" s="22"/>
      <c r="Q731" s="22"/>
      <c r="R731" s="23"/>
      <c r="S731" s="23"/>
      <c r="T731" s="23"/>
      <c r="U731" s="23"/>
      <c r="V731" s="23"/>
      <c r="W731" s="23"/>
      <c r="X731" s="23"/>
      <c r="Y731" s="23"/>
      <c r="Z731" s="23"/>
      <c r="AA731" s="24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92"/>
      <c r="AN731" s="421"/>
      <c r="AO731" s="292"/>
      <c r="AP731" s="292"/>
      <c r="AQ731" s="292"/>
      <c r="AR731" s="292"/>
      <c r="AS731" s="292"/>
      <c r="AT731" s="292"/>
      <c r="AU731" s="292"/>
      <c r="AV731" s="292"/>
      <c r="AW731" s="292"/>
      <c r="AX731" s="292"/>
      <c r="AY731" s="292"/>
      <c r="AZ731" s="421"/>
      <c r="BA731" s="292"/>
      <c r="BB731" s="292"/>
      <c r="BC731" s="292"/>
      <c r="BD731" s="292"/>
      <c r="BE731" s="292"/>
      <c r="BF731" s="292"/>
      <c r="BG731" s="292"/>
      <c r="BH731" s="292"/>
      <c r="BI731" s="292"/>
      <c r="BJ731" s="292"/>
      <c r="BK731" s="24"/>
      <c r="BL731" s="53"/>
      <c r="BM731" s="26"/>
      <c r="BN731" s="23"/>
      <c r="BO731" s="23"/>
      <c r="BP731" s="23"/>
      <c r="BQ731" s="23"/>
    </row>
    <row r="732" spans="1:69" ht="12.75" customHeight="1" x14ac:dyDescent="0.25">
      <c r="A732" s="23"/>
      <c r="B732" s="126"/>
      <c r="C732" s="23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52"/>
      <c r="P732" s="22"/>
      <c r="Q732" s="22"/>
      <c r="R732" s="23"/>
      <c r="S732" s="23"/>
      <c r="T732" s="23"/>
      <c r="U732" s="23"/>
      <c r="V732" s="23"/>
      <c r="W732" s="23"/>
      <c r="X732" s="23"/>
      <c r="Y732" s="23"/>
      <c r="Z732" s="23"/>
      <c r="AA732" s="24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92"/>
      <c r="AN732" s="421"/>
      <c r="AO732" s="292"/>
      <c r="AP732" s="292"/>
      <c r="AQ732" s="292"/>
      <c r="AR732" s="292"/>
      <c r="AS732" s="292"/>
      <c r="AT732" s="292"/>
      <c r="AU732" s="292"/>
      <c r="AV732" s="292"/>
      <c r="AW732" s="292"/>
      <c r="AX732" s="292"/>
      <c r="AY732" s="292"/>
      <c r="AZ732" s="421"/>
      <c r="BA732" s="292"/>
      <c r="BB732" s="292"/>
      <c r="BC732" s="292"/>
      <c r="BD732" s="292"/>
      <c r="BE732" s="292"/>
      <c r="BF732" s="292"/>
      <c r="BG732" s="292"/>
      <c r="BH732" s="292"/>
      <c r="BI732" s="292"/>
      <c r="BJ732" s="292"/>
      <c r="BK732" s="24"/>
      <c r="BL732" s="53"/>
      <c r="BM732" s="26"/>
      <c r="BN732" s="23"/>
      <c r="BO732" s="23"/>
      <c r="BP732" s="23"/>
      <c r="BQ732" s="23"/>
    </row>
    <row r="733" spans="1:69" ht="12.75" customHeight="1" x14ac:dyDescent="0.25">
      <c r="A733" s="23"/>
      <c r="B733" s="126"/>
      <c r="C733" s="23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52"/>
      <c r="P733" s="22"/>
      <c r="Q733" s="22"/>
      <c r="R733" s="23"/>
      <c r="S733" s="23"/>
      <c r="T733" s="23"/>
      <c r="U733" s="23"/>
      <c r="V733" s="23"/>
      <c r="W733" s="23"/>
      <c r="X733" s="23"/>
      <c r="Y733" s="23"/>
      <c r="Z733" s="23"/>
      <c r="AA733" s="24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92"/>
      <c r="AN733" s="421"/>
      <c r="AO733" s="292"/>
      <c r="AP733" s="292"/>
      <c r="AQ733" s="292"/>
      <c r="AR733" s="292"/>
      <c r="AS733" s="292"/>
      <c r="AT733" s="292"/>
      <c r="AU733" s="292"/>
      <c r="AV733" s="292"/>
      <c r="AW733" s="292"/>
      <c r="AX733" s="292"/>
      <c r="AY733" s="292"/>
      <c r="AZ733" s="421"/>
      <c r="BA733" s="292"/>
      <c r="BB733" s="292"/>
      <c r="BC733" s="292"/>
      <c r="BD733" s="292"/>
      <c r="BE733" s="292"/>
      <c r="BF733" s="292"/>
      <c r="BG733" s="292"/>
      <c r="BH733" s="292"/>
      <c r="BI733" s="292"/>
      <c r="BJ733" s="292"/>
      <c r="BK733" s="24"/>
      <c r="BL733" s="53"/>
      <c r="BM733" s="26"/>
      <c r="BN733" s="23"/>
      <c r="BO733" s="23"/>
      <c r="BP733" s="23"/>
      <c r="BQ733" s="23"/>
    </row>
    <row r="734" spans="1:69" ht="12.75" customHeight="1" x14ac:dyDescent="0.25">
      <c r="A734" s="23"/>
      <c r="B734" s="126"/>
      <c r="C734" s="23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52"/>
      <c r="P734" s="22"/>
      <c r="Q734" s="22"/>
      <c r="R734" s="23"/>
      <c r="S734" s="23"/>
      <c r="T734" s="23"/>
      <c r="U734" s="23"/>
      <c r="V734" s="23"/>
      <c r="W734" s="23"/>
      <c r="X734" s="23"/>
      <c r="Y734" s="23"/>
      <c r="Z734" s="23"/>
      <c r="AA734" s="24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92"/>
      <c r="AN734" s="421"/>
      <c r="AO734" s="292"/>
      <c r="AP734" s="292"/>
      <c r="AQ734" s="292"/>
      <c r="AR734" s="292"/>
      <c r="AS734" s="292"/>
      <c r="AT734" s="292"/>
      <c r="AU734" s="292"/>
      <c r="AV734" s="292"/>
      <c r="AW734" s="292"/>
      <c r="AX734" s="292"/>
      <c r="AY734" s="292"/>
      <c r="AZ734" s="421"/>
      <c r="BA734" s="292"/>
      <c r="BB734" s="292"/>
      <c r="BC734" s="292"/>
      <c r="BD734" s="292"/>
      <c r="BE734" s="292"/>
      <c r="BF734" s="292"/>
      <c r="BG734" s="292"/>
      <c r="BH734" s="292"/>
      <c r="BI734" s="292"/>
      <c r="BJ734" s="292"/>
      <c r="BK734" s="24"/>
      <c r="BL734" s="53"/>
      <c r="BM734" s="26"/>
      <c r="BN734" s="23"/>
      <c r="BO734" s="23"/>
      <c r="BP734" s="23"/>
      <c r="BQ734" s="23"/>
    </row>
    <row r="735" spans="1:69" ht="12.75" customHeight="1" x14ac:dyDescent="0.25">
      <c r="A735" s="23"/>
      <c r="B735" s="126"/>
      <c r="C735" s="23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52"/>
      <c r="P735" s="22"/>
      <c r="Q735" s="22"/>
      <c r="R735" s="23"/>
      <c r="S735" s="23"/>
      <c r="T735" s="23"/>
      <c r="U735" s="23"/>
      <c r="V735" s="23"/>
      <c r="W735" s="23"/>
      <c r="X735" s="23"/>
      <c r="Y735" s="23"/>
      <c r="Z735" s="23"/>
      <c r="AA735" s="24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92"/>
      <c r="AN735" s="421"/>
      <c r="AO735" s="292"/>
      <c r="AP735" s="292"/>
      <c r="AQ735" s="292"/>
      <c r="AR735" s="292"/>
      <c r="AS735" s="292"/>
      <c r="AT735" s="292"/>
      <c r="AU735" s="292"/>
      <c r="AV735" s="292"/>
      <c r="AW735" s="292"/>
      <c r="AX735" s="292"/>
      <c r="AY735" s="292"/>
      <c r="AZ735" s="421"/>
      <c r="BA735" s="292"/>
      <c r="BB735" s="292"/>
      <c r="BC735" s="292"/>
      <c r="BD735" s="292"/>
      <c r="BE735" s="292"/>
      <c r="BF735" s="292"/>
      <c r="BG735" s="292"/>
      <c r="BH735" s="292"/>
      <c r="BI735" s="292"/>
      <c r="BJ735" s="292"/>
      <c r="BK735" s="24"/>
      <c r="BL735" s="53"/>
      <c r="BM735" s="26"/>
      <c r="BN735" s="23"/>
      <c r="BO735" s="23"/>
      <c r="BP735" s="23"/>
      <c r="BQ735" s="23"/>
    </row>
    <row r="736" spans="1:69" ht="12.75" customHeight="1" x14ac:dyDescent="0.25">
      <c r="A736" s="23"/>
      <c r="B736" s="126"/>
      <c r="C736" s="23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52"/>
      <c r="P736" s="22"/>
      <c r="Q736" s="22"/>
      <c r="R736" s="23"/>
      <c r="S736" s="23"/>
      <c r="T736" s="23"/>
      <c r="U736" s="23"/>
      <c r="V736" s="23"/>
      <c r="W736" s="23"/>
      <c r="X736" s="23"/>
      <c r="Y736" s="23"/>
      <c r="Z736" s="23"/>
      <c r="AA736" s="24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92"/>
      <c r="AN736" s="421"/>
      <c r="AO736" s="292"/>
      <c r="AP736" s="292"/>
      <c r="AQ736" s="292"/>
      <c r="AR736" s="292"/>
      <c r="AS736" s="292"/>
      <c r="AT736" s="292"/>
      <c r="AU736" s="292"/>
      <c r="AV736" s="292"/>
      <c r="AW736" s="292"/>
      <c r="AX736" s="292"/>
      <c r="AY736" s="292"/>
      <c r="AZ736" s="421"/>
      <c r="BA736" s="292"/>
      <c r="BB736" s="292"/>
      <c r="BC736" s="292"/>
      <c r="BD736" s="292"/>
      <c r="BE736" s="292"/>
      <c r="BF736" s="292"/>
      <c r="BG736" s="292"/>
      <c r="BH736" s="292"/>
      <c r="BI736" s="292"/>
      <c r="BJ736" s="292"/>
      <c r="BK736" s="24"/>
      <c r="BL736" s="53"/>
      <c r="BM736" s="26"/>
      <c r="BN736" s="23"/>
      <c r="BO736" s="23"/>
      <c r="BP736" s="23"/>
      <c r="BQ736" s="23"/>
    </row>
    <row r="737" spans="1:69" ht="12.75" customHeight="1" x14ac:dyDescent="0.25">
      <c r="A737" s="23"/>
      <c r="B737" s="126"/>
      <c r="C737" s="23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52"/>
      <c r="P737" s="22"/>
      <c r="Q737" s="22"/>
      <c r="R737" s="23"/>
      <c r="S737" s="23"/>
      <c r="T737" s="23"/>
      <c r="U737" s="23"/>
      <c r="V737" s="23"/>
      <c r="W737" s="23"/>
      <c r="X737" s="23"/>
      <c r="Y737" s="23"/>
      <c r="Z737" s="23"/>
      <c r="AA737" s="24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92"/>
      <c r="AN737" s="421"/>
      <c r="AO737" s="292"/>
      <c r="AP737" s="292"/>
      <c r="AQ737" s="292"/>
      <c r="AR737" s="292"/>
      <c r="AS737" s="292"/>
      <c r="AT737" s="292"/>
      <c r="AU737" s="292"/>
      <c r="AV737" s="292"/>
      <c r="AW737" s="292"/>
      <c r="AX737" s="292"/>
      <c r="AY737" s="292"/>
      <c r="AZ737" s="421"/>
      <c r="BA737" s="292"/>
      <c r="BB737" s="292"/>
      <c r="BC737" s="292"/>
      <c r="BD737" s="292"/>
      <c r="BE737" s="292"/>
      <c r="BF737" s="292"/>
      <c r="BG737" s="292"/>
      <c r="BH737" s="292"/>
      <c r="BI737" s="292"/>
      <c r="BJ737" s="292"/>
      <c r="BK737" s="24"/>
      <c r="BL737" s="53"/>
      <c r="BM737" s="26"/>
      <c r="BN737" s="23"/>
      <c r="BO737" s="23"/>
      <c r="BP737" s="23"/>
      <c r="BQ737" s="23"/>
    </row>
    <row r="738" spans="1:69" ht="12.75" customHeight="1" x14ac:dyDescent="0.25">
      <c r="A738" s="23"/>
      <c r="B738" s="126"/>
      <c r="C738" s="23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52"/>
      <c r="P738" s="22"/>
      <c r="Q738" s="22"/>
      <c r="R738" s="23"/>
      <c r="S738" s="23"/>
      <c r="T738" s="23"/>
      <c r="U738" s="23"/>
      <c r="V738" s="23"/>
      <c r="W738" s="23"/>
      <c r="X738" s="23"/>
      <c r="Y738" s="23"/>
      <c r="Z738" s="23"/>
      <c r="AA738" s="24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92"/>
      <c r="AN738" s="421"/>
      <c r="AO738" s="292"/>
      <c r="AP738" s="292"/>
      <c r="AQ738" s="292"/>
      <c r="AR738" s="292"/>
      <c r="AS738" s="292"/>
      <c r="AT738" s="292"/>
      <c r="AU738" s="292"/>
      <c r="AV738" s="292"/>
      <c r="AW738" s="292"/>
      <c r="AX738" s="292"/>
      <c r="AY738" s="292"/>
      <c r="AZ738" s="421"/>
      <c r="BA738" s="292"/>
      <c r="BB738" s="292"/>
      <c r="BC738" s="292"/>
      <c r="BD738" s="292"/>
      <c r="BE738" s="292"/>
      <c r="BF738" s="292"/>
      <c r="BG738" s="292"/>
      <c r="BH738" s="292"/>
      <c r="BI738" s="292"/>
      <c r="BJ738" s="292"/>
      <c r="BK738" s="24"/>
      <c r="BL738" s="53"/>
      <c r="BM738" s="26"/>
      <c r="BN738" s="23"/>
      <c r="BO738" s="23"/>
      <c r="BP738" s="23"/>
      <c r="BQ738" s="23"/>
    </row>
    <row r="739" spans="1:69" ht="12.75" customHeight="1" x14ac:dyDescent="0.25">
      <c r="A739" s="23"/>
      <c r="B739" s="126"/>
      <c r="C739" s="23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52"/>
      <c r="P739" s="22"/>
      <c r="Q739" s="22"/>
      <c r="R739" s="23"/>
      <c r="S739" s="23"/>
      <c r="T739" s="23"/>
      <c r="U739" s="23"/>
      <c r="V739" s="23"/>
      <c r="W739" s="23"/>
      <c r="X739" s="23"/>
      <c r="Y739" s="23"/>
      <c r="Z739" s="23"/>
      <c r="AA739" s="24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92"/>
      <c r="AN739" s="421"/>
      <c r="AO739" s="292"/>
      <c r="AP739" s="292"/>
      <c r="AQ739" s="292"/>
      <c r="AR739" s="292"/>
      <c r="AS739" s="292"/>
      <c r="AT739" s="292"/>
      <c r="AU739" s="292"/>
      <c r="AV739" s="292"/>
      <c r="AW739" s="292"/>
      <c r="AX739" s="292"/>
      <c r="AY739" s="292"/>
      <c r="AZ739" s="421"/>
      <c r="BA739" s="292"/>
      <c r="BB739" s="292"/>
      <c r="BC739" s="292"/>
      <c r="BD739" s="292"/>
      <c r="BE739" s="292"/>
      <c r="BF739" s="292"/>
      <c r="BG739" s="292"/>
      <c r="BH739" s="292"/>
      <c r="BI739" s="292"/>
      <c r="BJ739" s="292"/>
      <c r="BK739" s="24"/>
      <c r="BL739" s="53"/>
      <c r="BM739" s="26"/>
      <c r="BN739" s="23"/>
      <c r="BO739" s="23"/>
      <c r="BP739" s="23"/>
      <c r="BQ739" s="23"/>
    </row>
    <row r="740" spans="1:69" ht="12.75" customHeight="1" x14ac:dyDescent="0.25">
      <c r="A740" s="23"/>
      <c r="B740" s="126"/>
      <c r="C740" s="23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52"/>
      <c r="P740" s="22"/>
      <c r="Q740" s="22"/>
      <c r="R740" s="23"/>
      <c r="S740" s="23"/>
      <c r="T740" s="23"/>
      <c r="U740" s="23"/>
      <c r="V740" s="23"/>
      <c r="W740" s="23"/>
      <c r="X740" s="23"/>
      <c r="Y740" s="23"/>
      <c r="Z740" s="23"/>
      <c r="AA740" s="24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92"/>
      <c r="AN740" s="421"/>
      <c r="AO740" s="292"/>
      <c r="AP740" s="292"/>
      <c r="AQ740" s="292"/>
      <c r="AR740" s="292"/>
      <c r="AS740" s="292"/>
      <c r="AT740" s="292"/>
      <c r="AU740" s="292"/>
      <c r="AV740" s="292"/>
      <c r="AW740" s="292"/>
      <c r="AX740" s="292"/>
      <c r="AY740" s="292"/>
      <c r="AZ740" s="421"/>
      <c r="BA740" s="292"/>
      <c r="BB740" s="292"/>
      <c r="BC740" s="292"/>
      <c r="BD740" s="292"/>
      <c r="BE740" s="292"/>
      <c r="BF740" s="292"/>
      <c r="BG740" s="292"/>
      <c r="BH740" s="292"/>
      <c r="BI740" s="292"/>
      <c r="BJ740" s="292"/>
      <c r="BK740" s="24"/>
      <c r="BL740" s="53"/>
      <c r="BM740" s="26"/>
      <c r="BN740" s="23"/>
      <c r="BO740" s="23"/>
      <c r="BP740" s="23"/>
      <c r="BQ740" s="23"/>
    </row>
    <row r="741" spans="1:69" ht="12.75" customHeight="1" x14ac:dyDescent="0.25">
      <c r="A741" s="23"/>
      <c r="B741" s="126"/>
      <c r="C741" s="23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52"/>
      <c r="P741" s="22"/>
      <c r="Q741" s="22"/>
      <c r="R741" s="23"/>
      <c r="S741" s="23"/>
      <c r="T741" s="23"/>
      <c r="U741" s="23"/>
      <c r="V741" s="23"/>
      <c r="W741" s="23"/>
      <c r="X741" s="23"/>
      <c r="Y741" s="23"/>
      <c r="Z741" s="23"/>
      <c r="AA741" s="24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92"/>
      <c r="AN741" s="421"/>
      <c r="AO741" s="292"/>
      <c r="AP741" s="292"/>
      <c r="AQ741" s="292"/>
      <c r="AR741" s="292"/>
      <c r="AS741" s="292"/>
      <c r="AT741" s="292"/>
      <c r="AU741" s="292"/>
      <c r="AV741" s="292"/>
      <c r="AW741" s="292"/>
      <c r="AX741" s="292"/>
      <c r="AY741" s="292"/>
      <c r="AZ741" s="421"/>
      <c r="BA741" s="292"/>
      <c r="BB741" s="292"/>
      <c r="BC741" s="292"/>
      <c r="BD741" s="292"/>
      <c r="BE741" s="292"/>
      <c r="BF741" s="292"/>
      <c r="BG741" s="292"/>
      <c r="BH741" s="292"/>
      <c r="BI741" s="292"/>
      <c r="BJ741" s="292"/>
      <c r="BK741" s="24"/>
      <c r="BL741" s="53"/>
      <c r="BM741" s="26"/>
      <c r="BN741" s="23"/>
      <c r="BO741" s="23"/>
      <c r="BP741" s="23"/>
      <c r="BQ741" s="23"/>
    </row>
    <row r="742" spans="1:69" ht="12.75" customHeight="1" x14ac:dyDescent="0.25">
      <c r="A742" s="23"/>
      <c r="B742" s="126"/>
      <c r="C742" s="23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52"/>
      <c r="P742" s="22"/>
      <c r="Q742" s="22"/>
      <c r="R742" s="23"/>
      <c r="S742" s="23"/>
      <c r="T742" s="23"/>
      <c r="U742" s="23"/>
      <c r="V742" s="23"/>
      <c r="W742" s="23"/>
      <c r="X742" s="23"/>
      <c r="Y742" s="23"/>
      <c r="Z742" s="23"/>
      <c r="AA742" s="24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92"/>
      <c r="AN742" s="421"/>
      <c r="AO742" s="292"/>
      <c r="AP742" s="292"/>
      <c r="AQ742" s="292"/>
      <c r="AR742" s="292"/>
      <c r="AS742" s="292"/>
      <c r="AT742" s="292"/>
      <c r="AU742" s="292"/>
      <c r="AV742" s="292"/>
      <c r="AW742" s="292"/>
      <c r="AX742" s="292"/>
      <c r="AY742" s="292"/>
      <c r="AZ742" s="421"/>
      <c r="BA742" s="292"/>
      <c r="BB742" s="292"/>
      <c r="BC742" s="292"/>
      <c r="BD742" s="292"/>
      <c r="BE742" s="292"/>
      <c r="BF742" s="292"/>
      <c r="BG742" s="292"/>
      <c r="BH742" s="292"/>
      <c r="BI742" s="292"/>
      <c r="BJ742" s="292"/>
      <c r="BK742" s="24"/>
      <c r="BL742" s="53"/>
      <c r="BM742" s="26"/>
      <c r="BN742" s="23"/>
      <c r="BO742" s="23"/>
      <c r="BP742" s="23"/>
      <c r="BQ742" s="23"/>
    </row>
    <row r="743" spans="1:69" ht="12.75" customHeight="1" x14ac:dyDescent="0.25">
      <c r="A743" s="23"/>
      <c r="B743" s="126"/>
      <c r="C743" s="23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52"/>
      <c r="P743" s="22"/>
      <c r="Q743" s="22"/>
      <c r="R743" s="23"/>
      <c r="S743" s="23"/>
      <c r="T743" s="23"/>
      <c r="U743" s="23"/>
      <c r="V743" s="23"/>
      <c r="W743" s="23"/>
      <c r="X743" s="23"/>
      <c r="Y743" s="23"/>
      <c r="Z743" s="23"/>
      <c r="AA743" s="24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92"/>
      <c r="AN743" s="421"/>
      <c r="AO743" s="292"/>
      <c r="AP743" s="292"/>
      <c r="AQ743" s="292"/>
      <c r="AR743" s="292"/>
      <c r="AS743" s="292"/>
      <c r="AT743" s="292"/>
      <c r="AU743" s="292"/>
      <c r="AV743" s="292"/>
      <c r="AW743" s="292"/>
      <c r="AX743" s="292"/>
      <c r="AY743" s="292"/>
      <c r="AZ743" s="421"/>
      <c r="BA743" s="292"/>
      <c r="BB743" s="292"/>
      <c r="BC743" s="292"/>
      <c r="BD743" s="292"/>
      <c r="BE743" s="292"/>
      <c r="BF743" s="292"/>
      <c r="BG743" s="292"/>
      <c r="BH743" s="292"/>
      <c r="BI743" s="292"/>
      <c r="BJ743" s="292"/>
      <c r="BK743" s="24"/>
      <c r="BL743" s="53"/>
      <c r="BM743" s="26"/>
      <c r="BN743" s="23"/>
      <c r="BO743" s="23"/>
      <c r="BP743" s="23"/>
      <c r="BQ743" s="23"/>
    </row>
    <row r="744" spans="1:69" ht="12.75" customHeight="1" x14ac:dyDescent="0.25">
      <c r="A744" s="23"/>
      <c r="B744" s="126"/>
      <c r="C744" s="23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52"/>
      <c r="P744" s="22"/>
      <c r="Q744" s="22"/>
      <c r="R744" s="23"/>
      <c r="S744" s="23"/>
      <c r="T744" s="23"/>
      <c r="U744" s="23"/>
      <c r="V744" s="23"/>
      <c r="W744" s="23"/>
      <c r="X744" s="23"/>
      <c r="Y744" s="23"/>
      <c r="Z744" s="23"/>
      <c r="AA744" s="24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92"/>
      <c r="AN744" s="421"/>
      <c r="AO744" s="292"/>
      <c r="AP744" s="292"/>
      <c r="AQ744" s="292"/>
      <c r="AR744" s="292"/>
      <c r="AS744" s="292"/>
      <c r="AT744" s="292"/>
      <c r="AU744" s="292"/>
      <c r="AV744" s="292"/>
      <c r="AW744" s="292"/>
      <c r="AX744" s="292"/>
      <c r="AY744" s="292"/>
      <c r="AZ744" s="421"/>
      <c r="BA744" s="292"/>
      <c r="BB744" s="292"/>
      <c r="BC744" s="292"/>
      <c r="BD744" s="292"/>
      <c r="BE744" s="292"/>
      <c r="BF744" s="292"/>
      <c r="BG744" s="292"/>
      <c r="BH744" s="292"/>
      <c r="BI744" s="292"/>
      <c r="BJ744" s="292"/>
      <c r="BK744" s="24"/>
      <c r="BL744" s="53"/>
      <c r="BM744" s="26"/>
      <c r="BN744" s="23"/>
      <c r="BO744" s="23"/>
      <c r="BP744" s="23"/>
      <c r="BQ744" s="23"/>
    </row>
    <row r="745" spans="1:69" ht="12.75" customHeight="1" x14ac:dyDescent="0.25">
      <c r="A745" s="23"/>
      <c r="B745" s="126"/>
      <c r="C745" s="23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52"/>
      <c r="P745" s="22"/>
      <c r="Q745" s="22"/>
      <c r="R745" s="23"/>
      <c r="S745" s="23"/>
      <c r="T745" s="23"/>
      <c r="U745" s="23"/>
      <c r="V745" s="23"/>
      <c r="W745" s="23"/>
      <c r="X745" s="23"/>
      <c r="Y745" s="23"/>
      <c r="Z745" s="23"/>
      <c r="AA745" s="24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92"/>
      <c r="AN745" s="421"/>
      <c r="AO745" s="292"/>
      <c r="AP745" s="292"/>
      <c r="AQ745" s="292"/>
      <c r="AR745" s="292"/>
      <c r="AS745" s="292"/>
      <c r="AT745" s="292"/>
      <c r="AU745" s="292"/>
      <c r="AV745" s="292"/>
      <c r="AW745" s="292"/>
      <c r="AX745" s="292"/>
      <c r="AY745" s="292"/>
      <c r="AZ745" s="421"/>
      <c r="BA745" s="292"/>
      <c r="BB745" s="292"/>
      <c r="BC745" s="292"/>
      <c r="BD745" s="292"/>
      <c r="BE745" s="292"/>
      <c r="BF745" s="292"/>
      <c r="BG745" s="292"/>
      <c r="BH745" s="292"/>
      <c r="BI745" s="292"/>
      <c r="BJ745" s="292"/>
      <c r="BK745" s="24"/>
      <c r="BL745" s="53"/>
      <c r="BM745" s="26"/>
      <c r="BN745" s="23"/>
      <c r="BO745" s="23"/>
      <c r="BP745" s="23"/>
      <c r="BQ745" s="23"/>
    </row>
    <row r="746" spans="1:69" ht="12.75" customHeight="1" x14ac:dyDescent="0.25">
      <c r="A746" s="23"/>
      <c r="B746" s="126"/>
      <c r="C746" s="23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52"/>
      <c r="P746" s="22"/>
      <c r="Q746" s="22"/>
      <c r="R746" s="23"/>
      <c r="S746" s="23"/>
      <c r="T746" s="23"/>
      <c r="U746" s="23"/>
      <c r="V746" s="23"/>
      <c r="W746" s="23"/>
      <c r="X746" s="23"/>
      <c r="Y746" s="23"/>
      <c r="Z746" s="23"/>
      <c r="AA746" s="24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92"/>
      <c r="AN746" s="421"/>
      <c r="AO746" s="292"/>
      <c r="AP746" s="292"/>
      <c r="AQ746" s="292"/>
      <c r="AR746" s="292"/>
      <c r="AS746" s="292"/>
      <c r="AT746" s="292"/>
      <c r="AU746" s="292"/>
      <c r="AV746" s="292"/>
      <c r="AW746" s="292"/>
      <c r="AX746" s="292"/>
      <c r="AY746" s="292"/>
      <c r="AZ746" s="421"/>
      <c r="BA746" s="292"/>
      <c r="BB746" s="292"/>
      <c r="BC746" s="292"/>
      <c r="BD746" s="292"/>
      <c r="BE746" s="292"/>
      <c r="BF746" s="292"/>
      <c r="BG746" s="292"/>
      <c r="BH746" s="292"/>
      <c r="BI746" s="292"/>
      <c r="BJ746" s="292"/>
      <c r="BK746" s="24"/>
      <c r="BL746" s="53"/>
      <c r="BM746" s="26"/>
      <c r="BN746" s="23"/>
      <c r="BO746" s="23"/>
      <c r="BP746" s="23"/>
      <c r="BQ746" s="23"/>
    </row>
    <row r="747" spans="1:69" ht="12.75" customHeight="1" x14ac:dyDescent="0.25">
      <c r="A747" s="23"/>
      <c r="B747" s="126"/>
      <c r="C747" s="23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52"/>
      <c r="P747" s="22"/>
      <c r="Q747" s="22"/>
      <c r="R747" s="23"/>
      <c r="S747" s="23"/>
      <c r="T747" s="23"/>
      <c r="U747" s="23"/>
      <c r="V747" s="23"/>
      <c r="W747" s="23"/>
      <c r="X747" s="23"/>
      <c r="Y747" s="23"/>
      <c r="Z747" s="23"/>
      <c r="AA747" s="24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92"/>
      <c r="AN747" s="421"/>
      <c r="AO747" s="292"/>
      <c r="AP747" s="292"/>
      <c r="AQ747" s="292"/>
      <c r="AR747" s="292"/>
      <c r="AS747" s="292"/>
      <c r="AT747" s="292"/>
      <c r="AU747" s="292"/>
      <c r="AV747" s="292"/>
      <c r="AW747" s="292"/>
      <c r="AX747" s="292"/>
      <c r="AY747" s="292"/>
      <c r="AZ747" s="421"/>
      <c r="BA747" s="292"/>
      <c r="BB747" s="292"/>
      <c r="BC747" s="292"/>
      <c r="BD747" s="292"/>
      <c r="BE747" s="292"/>
      <c r="BF747" s="292"/>
      <c r="BG747" s="292"/>
      <c r="BH747" s="292"/>
      <c r="BI747" s="292"/>
      <c r="BJ747" s="292"/>
      <c r="BK747" s="24"/>
      <c r="BL747" s="53"/>
      <c r="BM747" s="26"/>
      <c r="BN747" s="23"/>
      <c r="BO747" s="23"/>
      <c r="BP747" s="23"/>
      <c r="BQ747" s="23"/>
    </row>
    <row r="748" spans="1:69" ht="12.75" customHeight="1" x14ac:dyDescent="0.25">
      <c r="A748" s="23"/>
      <c r="B748" s="126"/>
      <c r="C748" s="23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52"/>
      <c r="P748" s="22"/>
      <c r="Q748" s="22"/>
      <c r="R748" s="23"/>
      <c r="S748" s="23"/>
      <c r="T748" s="23"/>
      <c r="U748" s="23"/>
      <c r="V748" s="23"/>
      <c r="W748" s="23"/>
      <c r="X748" s="23"/>
      <c r="Y748" s="23"/>
      <c r="Z748" s="23"/>
      <c r="AA748" s="24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92"/>
      <c r="AN748" s="421"/>
      <c r="AO748" s="292"/>
      <c r="AP748" s="292"/>
      <c r="AQ748" s="292"/>
      <c r="AR748" s="292"/>
      <c r="AS748" s="292"/>
      <c r="AT748" s="292"/>
      <c r="AU748" s="292"/>
      <c r="AV748" s="292"/>
      <c r="AW748" s="292"/>
      <c r="AX748" s="292"/>
      <c r="AY748" s="292"/>
      <c r="AZ748" s="421"/>
      <c r="BA748" s="292"/>
      <c r="BB748" s="292"/>
      <c r="BC748" s="292"/>
      <c r="BD748" s="292"/>
      <c r="BE748" s="292"/>
      <c r="BF748" s="292"/>
      <c r="BG748" s="292"/>
      <c r="BH748" s="292"/>
      <c r="BI748" s="292"/>
      <c r="BJ748" s="292"/>
      <c r="BK748" s="24"/>
      <c r="BL748" s="53"/>
      <c r="BM748" s="26"/>
      <c r="BN748" s="23"/>
      <c r="BO748" s="23"/>
      <c r="BP748" s="23"/>
      <c r="BQ748" s="23"/>
    </row>
    <row r="749" spans="1:69" ht="12.75" customHeight="1" x14ac:dyDescent="0.25">
      <c r="A749" s="23"/>
      <c r="B749" s="126"/>
      <c r="C749" s="23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52"/>
      <c r="P749" s="22"/>
      <c r="Q749" s="22"/>
      <c r="R749" s="23"/>
      <c r="S749" s="23"/>
      <c r="T749" s="23"/>
      <c r="U749" s="23"/>
      <c r="V749" s="23"/>
      <c r="W749" s="23"/>
      <c r="X749" s="23"/>
      <c r="Y749" s="23"/>
      <c r="Z749" s="23"/>
      <c r="AA749" s="24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92"/>
      <c r="AN749" s="421"/>
      <c r="AO749" s="292"/>
      <c r="AP749" s="292"/>
      <c r="AQ749" s="292"/>
      <c r="AR749" s="292"/>
      <c r="AS749" s="292"/>
      <c r="AT749" s="292"/>
      <c r="AU749" s="292"/>
      <c r="AV749" s="292"/>
      <c r="AW749" s="292"/>
      <c r="AX749" s="292"/>
      <c r="AY749" s="292"/>
      <c r="AZ749" s="421"/>
      <c r="BA749" s="292"/>
      <c r="BB749" s="292"/>
      <c r="BC749" s="292"/>
      <c r="BD749" s="292"/>
      <c r="BE749" s="292"/>
      <c r="BF749" s="292"/>
      <c r="BG749" s="292"/>
      <c r="BH749" s="292"/>
      <c r="BI749" s="292"/>
      <c r="BJ749" s="292"/>
      <c r="BK749" s="24"/>
      <c r="BL749" s="53"/>
      <c r="BM749" s="26"/>
      <c r="BN749" s="23"/>
      <c r="BO749" s="23"/>
      <c r="BP749" s="23"/>
      <c r="BQ749" s="23"/>
    </row>
    <row r="750" spans="1:69" ht="12.75" customHeight="1" x14ac:dyDescent="0.25">
      <c r="A750" s="23"/>
      <c r="B750" s="126"/>
      <c r="C750" s="23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52"/>
      <c r="P750" s="22"/>
      <c r="Q750" s="22"/>
      <c r="R750" s="23"/>
      <c r="S750" s="23"/>
      <c r="T750" s="23"/>
      <c r="U750" s="23"/>
      <c r="V750" s="23"/>
      <c r="W750" s="23"/>
      <c r="X750" s="23"/>
      <c r="Y750" s="23"/>
      <c r="Z750" s="23"/>
      <c r="AA750" s="24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92"/>
      <c r="AN750" s="421"/>
      <c r="AO750" s="292"/>
      <c r="AP750" s="292"/>
      <c r="AQ750" s="292"/>
      <c r="AR750" s="292"/>
      <c r="AS750" s="292"/>
      <c r="AT750" s="292"/>
      <c r="AU750" s="292"/>
      <c r="AV750" s="292"/>
      <c r="AW750" s="292"/>
      <c r="AX750" s="292"/>
      <c r="AY750" s="292"/>
      <c r="AZ750" s="421"/>
      <c r="BA750" s="292"/>
      <c r="BB750" s="292"/>
      <c r="BC750" s="292"/>
      <c r="BD750" s="292"/>
      <c r="BE750" s="292"/>
      <c r="BF750" s="292"/>
      <c r="BG750" s="292"/>
      <c r="BH750" s="292"/>
      <c r="BI750" s="292"/>
      <c r="BJ750" s="292"/>
      <c r="BK750" s="24"/>
      <c r="BL750" s="53"/>
      <c r="BM750" s="26"/>
      <c r="BN750" s="23"/>
      <c r="BO750" s="23"/>
      <c r="BP750" s="23"/>
      <c r="BQ750" s="23"/>
    </row>
    <row r="751" spans="1:69" ht="12.75" customHeight="1" x14ac:dyDescent="0.25">
      <c r="A751" s="23"/>
      <c r="B751" s="126"/>
      <c r="C751" s="23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52"/>
      <c r="P751" s="22"/>
      <c r="Q751" s="22"/>
      <c r="R751" s="23"/>
      <c r="S751" s="23"/>
      <c r="T751" s="23"/>
      <c r="U751" s="23"/>
      <c r="V751" s="23"/>
      <c r="W751" s="23"/>
      <c r="X751" s="23"/>
      <c r="Y751" s="23"/>
      <c r="Z751" s="23"/>
      <c r="AA751" s="24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92"/>
      <c r="AN751" s="421"/>
      <c r="AO751" s="292"/>
      <c r="AP751" s="292"/>
      <c r="AQ751" s="292"/>
      <c r="AR751" s="292"/>
      <c r="AS751" s="292"/>
      <c r="AT751" s="292"/>
      <c r="AU751" s="292"/>
      <c r="AV751" s="292"/>
      <c r="AW751" s="292"/>
      <c r="AX751" s="292"/>
      <c r="AY751" s="292"/>
      <c r="AZ751" s="421"/>
      <c r="BA751" s="292"/>
      <c r="BB751" s="292"/>
      <c r="BC751" s="292"/>
      <c r="BD751" s="292"/>
      <c r="BE751" s="292"/>
      <c r="BF751" s="292"/>
      <c r="BG751" s="292"/>
      <c r="BH751" s="292"/>
      <c r="BI751" s="292"/>
      <c r="BJ751" s="292"/>
      <c r="BK751" s="24"/>
      <c r="BL751" s="53"/>
      <c r="BM751" s="26"/>
      <c r="BN751" s="23"/>
      <c r="BO751" s="23"/>
      <c r="BP751" s="23"/>
      <c r="BQ751" s="23"/>
    </row>
    <row r="752" spans="1:69" ht="12.75" customHeight="1" x14ac:dyDescent="0.25">
      <c r="A752" s="23"/>
      <c r="B752" s="126"/>
      <c r="C752" s="23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52"/>
      <c r="P752" s="22"/>
      <c r="Q752" s="22"/>
      <c r="R752" s="23"/>
      <c r="S752" s="23"/>
      <c r="T752" s="23"/>
      <c r="U752" s="23"/>
      <c r="V752" s="23"/>
      <c r="W752" s="23"/>
      <c r="X752" s="23"/>
      <c r="Y752" s="23"/>
      <c r="Z752" s="23"/>
      <c r="AA752" s="24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92"/>
      <c r="AN752" s="421"/>
      <c r="AO752" s="292"/>
      <c r="AP752" s="292"/>
      <c r="AQ752" s="292"/>
      <c r="AR752" s="292"/>
      <c r="AS752" s="292"/>
      <c r="AT752" s="292"/>
      <c r="AU752" s="292"/>
      <c r="AV752" s="292"/>
      <c r="AW752" s="292"/>
      <c r="AX752" s="292"/>
      <c r="AY752" s="292"/>
      <c r="AZ752" s="421"/>
      <c r="BA752" s="292"/>
      <c r="BB752" s="292"/>
      <c r="BC752" s="292"/>
      <c r="BD752" s="292"/>
      <c r="BE752" s="292"/>
      <c r="BF752" s="292"/>
      <c r="BG752" s="292"/>
      <c r="BH752" s="292"/>
      <c r="BI752" s="292"/>
      <c r="BJ752" s="292"/>
      <c r="BK752" s="24"/>
      <c r="BL752" s="53"/>
      <c r="BM752" s="26"/>
      <c r="BN752" s="23"/>
      <c r="BO752" s="23"/>
      <c r="BP752" s="23"/>
      <c r="BQ752" s="23"/>
    </row>
    <row r="753" spans="1:69" ht="12.75" customHeight="1" x14ac:dyDescent="0.25">
      <c r="A753" s="23"/>
      <c r="B753" s="126"/>
      <c r="C753" s="23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52"/>
      <c r="P753" s="22"/>
      <c r="Q753" s="22"/>
      <c r="R753" s="23"/>
      <c r="S753" s="23"/>
      <c r="T753" s="23"/>
      <c r="U753" s="23"/>
      <c r="V753" s="23"/>
      <c r="W753" s="23"/>
      <c r="X753" s="23"/>
      <c r="Y753" s="23"/>
      <c r="Z753" s="23"/>
      <c r="AA753" s="24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92"/>
      <c r="AN753" s="421"/>
      <c r="AO753" s="292"/>
      <c r="AP753" s="292"/>
      <c r="AQ753" s="292"/>
      <c r="AR753" s="292"/>
      <c r="AS753" s="292"/>
      <c r="AT753" s="292"/>
      <c r="AU753" s="292"/>
      <c r="AV753" s="292"/>
      <c r="AW753" s="292"/>
      <c r="AX753" s="292"/>
      <c r="AY753" s="292"/>
      <c r="AZ753" s="421"/>
      <c r="BA753" s="292"/>
      <c r="BB753" s="292"/>
      <c r="BC753" s="292"/>
      <c r="BD753" s="292"/>
      <c r="BE753" s="292"/>
      <c r="BF753" s="292"/>
      <c r="BG753" s="292"/>
      <c r="BH753" s="292"/>
      <c r="BI753" s="292"/>
      <c r="BJ753" s="292"/>
      <c r="BK753" s="24"/>
      <c r="BL753" s="53"/>
      <c r="BM753" s="26"/>
      <c r="BN753" s="23"/>
      <c r="BO753" s="23"/>
      <c r="BP753" s="23"/>
      <c r="BQ753" s="23"/>
    </row>
    <row r="754" spans="1:69" ht="12.75" customHeight="1" x14ac:dyDescent="0.25">
      <c r="A754" s="23"/>
      <c r="B754" s="126"/>
      <c r="C754" s="23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52"/>
      <c r="P754" s="22"/>
      <c r="Q754" s="22"/>
      <c r="R754" s="23"/>
      <c r="S754" s="23"/>
      <c r="T754" s="23"/>
      <c r="U754" s="23"/>
      <c r="V754" s="23"/>
      <c r="W754" s="23"/>
      <c r="X754" s="23"/>
      <c r="Y754" s="23"/>
      <c r="Z754" s="23"/>
      <c r="AA754" s="24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92"/>
      <c r="AN754" s="421"/>
      <c r="AO754" s="292"/>
      <c r="AP754" s="292"/>
      <c r="AQ754" s="292"/>
      <c r="AR754" s="292"/>
      <c r="AS754" s="292"/>
      <c r="AT754" s="292"/>
      <c r="AU754" s="292"/>
      <c r="AV754" s="292"/>
      <c r="AW754" s="292"/>
      <c r="AX754" s="292"/>
      <c r="AY754" s="292"/>
      <c r="AZ754" s="421"/>
      <c r="BA754" s="292"/>
      <c r="BB754" s="292"/>
      <c r="BC754" s="292"/>
      <c r="BD754" s="292"/>
      <c r="BE754" s="292"/>
      <c r="BF754" s="292"/>
      <c r="BG754" s="292"/>
      <c r="BH754" s="292"/>
      <c r="BI754" s="292"/>
      <c r="BJ754" s="292"/>
      <c r="BK754" s="24"/>
      <c r="BL754" s="53"/>
      <c r="BM754" s="26"/>
      <c r="BN754" s="23"/>
      <c r="BO754" s="23"/>
      <c r="BP754" s="23"/>
      <c r="BQ754" s="23"/>
    </row>
    <row r="755" spans="1:69" ht="12.75" customHeight="1" x14ac:dyDescent="0.25">
      <c r="A755" s="23"/>
      <c r="B755" s="126"/>
      <c r="C755" s="23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52"/>
      <c r="P755" s="22"/>
      <c r="Q755" s="22"/>
      <c r="R755" s="23"/>
      <c r="S755" s="23"/>
      <c r="T755" s="23"/>
      <c r="U755" s="23"/>
      <c r="V755" s="23"/>
      <c r="W755" s="23"/>
      <c r="X755" s="23"/>
      <c r="Y755" s="23"/>
      <c r="Z755" s="23"/>
      <c r="AA755" s="24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92"/>
      <c r="AN755" s="421"/>
      <c r="AO755" s="292"/>
      <c r="AP755" s="292"/>
      <c r="AQ755" s="292"/>
      <c r="AR755" s="292"/>
      <c r="AS755" s="292"/>
      <c r="AT755" s="292"/>
      <c r="AU755" s="292"/>
      <c r="AV755" s="292"/>
      <c r="AW755" s="292"/>
      <c r="AX755" s="292"/>
      <c r="AY755" s="292"/>
      <c r="AZ755" s="421"/>
      <c r="BA755" s="292"/>
      <c r="BB755" s="292"/>
      <c r="BC755" s="292"/>
      <c r="BD755" s="292"/>
      <c r="BE755" s="292"/>
      <c r="BF755" s="292"/>
      <c r="BG755" s="292"/>
      <c r="BH755" s="292"/>
      <c r="BI755" s="292"/>
      <c r="BJ755" s="292"/>
      <c r="BK755" s="24"/>
      <c r="BL755" s="53"/>
      <c r="BM755" s="26"/>
      <c r="BN755" s="23"/>
      <c r="BO755" s="23"/>
      <c r="BP755" s="23"/>
      <c r="BQ755" s="23"/>
    </row>
    <row r="756" spans="1:69" ht="12.75" customHeight="1" x14ac:dyDescent="0.25">
      <c r="A756" s="23"/>
      <c r="B756" s="126"/>
      <c r="C756" s="23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52"/>
      <c r="P756" s="22"/>
      <c r="Q756" s="22"/>
      <c r="R756" s="23"/>
      <c r="S756" s="23"/>
      <c r="T756" s="23"/>
      <c r="U756" s="23"/>
      <c r="V756" s="23"/>
      <c r="W756" s="23"/>
      <c r="X756" s="23"/>
      <c r="Y756" s="23"/>
      <c r="Z756" s="23"/>
      <c r="AA756" s="24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92"/>
      <c r="AN756" s="421"/>
      <c r="AO756" s="292"/>
      <c r="AP756" s="292"/>
      <c r="AQ756" s="292"/>
      <c r="AR756" s="292"/>
      <c r="AS756" s="292"/>
      <c r="AT756" s="292"/>
      <c r="AU756" s="292"/>
      <c r="AV756" s="292"/>
      <c r="AW756" s="292"/>
      <c r="AX756" s="292"/>
      <c r="AY756" s="292"/>
      <c r="AZ756" s="421"/>
      <c r="BA756" s="292"/>
      <c r="BB756" s="292"/>
      <c r="BC756" s="292"/>
      <c r="BD756" s="292"/>
      <c r="BE756" s="292"/>
      <c r="BF756" s="292"/>
      <c r="BG756" s="292"/>
      <c r="BH756" s="292"/>
      <c r="BI756" s="292"/>
      <c r="BJ756" s="292"/>
      <c r="BK756" s="24"/>
      <c r="BL756" s="53"/>
      <c r="BM756" s="26"/>
      <c r="BN756" s="23"/>
      <c r="BO756" s="23"/>
      <c r="BP756" s="23"/>
      <c r="BQ756" s="23"/>
    </row>
    <row r="757" spans="1:69" ht="12.75" customHeight="1" x14ac:dyDescent="0.25">
      <c r="A757" s="23"/>
      <c r="B757" s="126"/>
      <c r="C757" s="23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52"/>
      <c r="P757" s="22"/>
      <c r="Q757" s="22"/>
      <c r="R757" s="23"/>
      <c r="S757" s="23"/>
      <c r="T757" s="23"/>
      <c r="U757" s="23"/>
      <c r="V757" s="23"/>
      <c r="W757" s="23"/>
      <c r="X757" s="23"/>
      <c r="Y757" s="23"/>
      <c r="Z757" s="23"/>
      <c r="AA757" s="24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92"/>
      <c r="AN757" s="421"/>
      <c r="AO757" s="292"/>
      <c r="AP757" s="292"/>
      <c r="AQ757" s="292"/>
      <c r="AR757" s="292"/>
      <c r="AS757" s="292"/>
      <c r="AT757" s="292"/>
      <c r="AU757" s="292"/>
      <c r="AV757" s="292"/>
      <c r="AW757" s="292"/>
      <c r="AX757" s="292"/>
      <c r="AY757" s="292"/>
      <c r="AZ757" s="421"/>
      <c r="BA757" s="292"/>
      <c r="BB757" s="292"/>
      <c r="BC757" s="292"/>
      <c r="BD757" s="292"/>
      <c r="BE757" s="292"/>
      <c r="BF757" s="292"/>
      <c r="BG757" s="292"/>
      <c r="BH757" s="292"/>
      <c r="BI757" s="292"/>
      <c r="BJ757" s="292"/>
      <c r="BK757" s="24"/>
      <c r="BL757" s="53"/>
      <c r="BM757" s="26"/>
      <c r="BN757" s="23"/>
      <c r="BO757" s="23"/>
      <c r="BP757" s="23"/>
      <c r="BQ757" s="23"/>
    </row>
    <row r="758" spans="1:69" ht="12.75" customHeight="1" x14ac:dyDescent="0.25">
      <c r="A758" s="23"/>
      <c r="B758" s="126"/>
      <c r="C758" s="23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52"/>
      <c r="P758" s="22"/>
      <c r="Q758" s="22"/>
      <c r="R758" s="23"/>
      <c r="S758" s="23"/>
      <c r="T758" s="23"/>
      <c r="U758" s="23"/>
      <c r="V758" s="23"/>
      <c r="W758" s="23"/>
      <c r="X758" s="23"/>
      <c r="Y758" s="23"/>
      <c r="Z758" s="23"/>
      <c r="AA758" s="24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92"/>
      <c r="AN758" s="421"/>
      <c r="AO758" s="292"/>
      <c r="AP758" s="292"/>
      <c r="AQ758" s="292"/>
      <c r="AR758" s="292"/>
      <c r="AS758" s="292"/>
      <c r="AT758" s="292"/>
      <c r="AU758" s="292"/>
      <c r="AV758" s="292"/>
      <c r="AW758" s="292"/>
      <c r="AX758" s="292"/>
      <c r="AY758" s="292"/>
      <c r="AZ758" s="421"/>
      <c r="BA758" s="292"/>
      <c r="BB758" s="292"/>
      <c r="BC758" s="292"/>
      <c r="BD758" s="292"/>
      <c r="BE758" s="292"/>
      <c r="BF758" s="292"/>
      <c r="BG758" s="292"/>
      <c r="BH758" s="292"/>
      <c r="BI758" s="292"/>
      <c r="BJ758" s="292"/>
      <c r="BK758" s="24"/>
      <c r="BL758" s="53"/>
      <c r="BM758" s="26"/>
      <c r="BN758" s="23"/>
      <c r="BO758" s="23"/>
      <c r="BP758" s="23"/>
      <c r="BQ758" s="23"/>
    </row>
    <row r="759" spans="1:69" ht="12.75" customHeight="1" x14ac:dyDescent="0.25">
      <c r="A759" s="23"/>
      <c r="B759" s="126"/>
      <c r="C759" s="23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52"/>
      <c r="P759" s="22"/>
      <c r="Q759" s="22"/>
      <c r="R759" s="23"/>
      <c r="S759" s="23"/>
      <c r="T759" s="23"/>
      <c r="U759" s="23"/>
      <c r="V759" s="23"/>
      <c r="W759" s="23"/>
      <c r="X759" s="23"/>
      <c r="Y759" s="23"/>
      <c r="Z759" s="23"/>
      <c r="AA759" s="24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92"/>
      <c r="AN759" s="421"/>
      <c r="AO759" s="292"/>
      <c r="AP759" s="292"/>
      <c r="AQ759" s="292"/>
      <c r="AR759" s="292"/>
      <c r="AS759" s="292"/>
      <c r="AT759" s="292"/>
      <c r="AU759" s="292"/>
      <c r="AV759" s="292"/>
      <c r="AW759" s="292"/>
      <c r="AX759" s="292"/>
      <c r="AY759" s="292"/>
      <c r="AZ759" s="421"/>
      <c r="BA759" s="292"/>
      <c r="BB759" s="292"/>
      <c r="BC759" s="292"/>
      <c r="BD759" s="292"/>
      <c r="BE759" s="292"/>
      <c r="BF759" s="292"/>
      <c r="BG759" s="292"/>
      <c r="BH759" s="292"/>
      <c r="BI759" s="292"/>
      <c r="BJ759" s="292"/>
      <c r="BK759" s="24"/>
      <c r="BL759" s="53"/>
      <c r="BM759" s="26"/>
      <c r="BN759" s="23"/>
      <c r="BO759" s="23"/>
      <c r="BP759" s="23"/>
      <c r="BQ759" s="23"/>
    </row>
    <row r="760" spans="1:69" ht="12.75" customHeight="1" x14ac:dyDescent="0.25">
      <c r="A760" s="23"/>
      <c r="B760" s="126"/>
      <c r="C760" s="23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52"/>
      <c r="P760" s="22"/>
      <c r="Q760" s="22"/>
      <c r="R760" s="23"/>
      <c r="S760" s="23"/>
      <c r="T760" s="23"/>
      <c r="U760" s="23"/>
      <c r="V760" s="23"/>
      <c r="W760" s="23"/>
      <c r="X760" s="23"/>
      <c r="Y760" s="23"/>
      <c r="Z760" s="23"/>
      <c r="AA760" s="24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92"/>
      <c r="AN760" s="421"/>
      <c r="AO760" s="292"/>
      <c r="AP760" s="292"/>
      <c r="AQ760" s="292"/>
      <c r="AR760" s="292"/>
      <c r="AS760" s="292"/>
      <c r="AT760" s="292"/>
      <c r="AU760" s="292"/>
      <c r="AV760" s="292"/>
      <c r="AW760" s="292"/>
      <c r="AX760" s="292"/>
      <c r="AY760" s="292"/>
      <c r="AZ760" s="421"/>
      <c r="BA760" s="292"/>
      <c r="BB760" s="292"/>
      <c r="BC760" s="292"/>
      <c r="BD760" s="292"/>
      <c r="BE760" s="292"/>
      <c r="BF760" s="292"/>
      <c r="BG760" s="292"/>
      <c r="BH760" s="292"/>
      <c r="BI760" s="292"/>
      <c r="BJ760" s="292"/>
      <c r="BK760" s="24"/>
      <c r="BL760" s="53"/>
      <c r="BM760" s="26"/>
      <c r="BN760" s="23"/>
      <c r="BO760" s="23"/>
      <c r="BP760" s="23"/>
      <c r="BQ760" s="23"/>
    </row>
    <row r="761" spans="1:69" ht="12.75" customHeight="1" x14ac:dyDescent="0.25">
      <c r="A761" s="23"/>
      <c r="B761" s="126"/>
      <c r="C761" s="23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52"/>
      <c r="P761" s="22"/>
      <c r="Q761" s="22"/>
      <c r="R761" s="23"/>
      <c r="S761" s="23"/>
      <c r="T761" s="23"/>
      <c r="U761" s="23"/>
      <c r="V761" s="23"/>
      <c r="W761" s="23"/>
      <c r="X761" s="23"/>
      <c r="Y761" s="23"/>
      <c r="Z761" s="23"/>
      <c r="AA761" s="24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92"/>
      <c r="AN761" s="421"/>
      <c r="AO761" s="292"/>
      <c r="AP761" s="292"/>
      <c r="AQ761" s="292"/>
      <c r="AR761" s="292"/>
      <c r="AS761" s="292"/>
      <c r="AT761" s="292"/>
      <c r="AU761" s="292"/>
      <c r="AV761" s="292"/>
      <c r="AW761" s="292"/>
      <c r="AX761" s="292"/>
      <c r="AY761" s="292"/>
      <c r="AZ761" s="421"/>
      <c r="BA761" s="292"/>
      <c r="BB761" s="292"/>
      <c r="BC761" s="292"/>
      <c r="BD761" s="292"/>
      <c r="BE761" s="292"/>
      <c r="BF761" s="292"/>
      <c r="BG761" s="292"/>
      <c r="BH761" s="292"/>
      <c r="BI761" s="292"/>
      <c r="BJ761" s="292"/>
      <c r="BK761" s="24"/>
      <c r="BL761" s="53"/>
      <c r="BM761" s="26"/>
      <c r="BN761" s="23"/>
      <c r="BO761" s="23"/>
      <c r="BP761" s="23"/>
      <c r="BQ761" s="23"/>
    </row>
    <row r="762" spans="1:69" ht="12.75" customHeight="1" x14ac:dyDescent="0.25">
      <c r="A762" s="23"/>
      <c r="B762" s="126"/>
      <c r="C762" s="23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52"/>
      <c r="P762" s="22"/>
      <c r="Q762" s="22"/>
      <c r="R762" s="23"/>
      <c r="S762" s="23"/>
      <c r="T762" s="23"/>
      <c r="U762" s="23"/>
      <c r="V762" s="23"/>
      <c r="W762" s="23"/>
      <c r="X762" s="23"/>
      <c r="Y762" s="23"/>
      <c r="Z762" s="23"/>
      <c r="AA762" s="24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92"/>
      <c r="AN762" s="421"/>
      <c r="AO762" s="292"/>
      <c r="AP762" s="292"/>
      <c r="AQ762" s="292"/>
      <c r="AR762" s="292"/>
      <c r="AS762" s="292"/>
      <c r="AT762" s="292"/>
      <c r="AU762" s="292"/>
      <c r="AV762" s="292"/>
      <c r="AW762" s="292"/>
      <c r="AX762" s="292"/>
      <c r="AY762" s="292"/>
      <c r="AZ762" s="421"/>
      <c r="BA762" s="292"/>
      <c r="BB762" s="292"/>
      <c r="BC762" s="292"/>
      <c r="BD762" s="292"/>
      <c r="BE762" s="292"/>
      <c r="BF762" s="292"/>
      <c r="BG762" s="292"/>
      <c r="BH762" s="292"/>
      <c r="BI762" s="292"/>
      <c r="BJ762" s="292"/>
      <c r="BK762" s="24"/>
      <c r="BL762" s="53"/>
      <c r="BM762" s="26"/>
      <c r="BN762" s="23"/>
      <c r="BO762" s="23"/>
      <c r="BP762" s="23"/>
      <c r="BQ762" s="23"/>
    </row>
    <row r="763" spans="1:69" ht="12.75" customHeight="1" x14ac:dyDescent="0.25">
      <c r="A763" s="23"/>
      <c r="B763" s="126"/>
      <c r="C763" s="23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52"/>
      <c r="P763" s="22"/>
      <c r="Q763" s="22"/>
      <c r="R763" s="23"/>
      <c r="S763" s="23"/>
      <c r="T763" s="23"/>
      <c r="U763" s="23"/>
      <c r="V763" s="23"/>
      <c r="W763" s="23"/>
      <c r="X763" s="23"/>
      <c r="Y763" s="23"/>
      <c r="Z763" s="23"/>
      <c r="AA763" s="24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92"/>
      <c r="AN763" s="421"/>
      <c r="AO763" s="292"/>
      <c r="AP763" s="292"/>
      <c r="AQ763" s="292"/>
      <c r="AR763" s="292"/>
      <c r="AS763" s="292"/>
      <c r="AT763" s="292"/>
      <c r="AU763" s="292"/>
      <c r="AV763" s="292"/>
      <c r="AW763" s="292"/>
      <c r="AX763" s="292"/>
      <c r="AY763" s="292"/>
      <c r="AZ763" s="421"/>
      <c r="BA763" s="292"/>
      <c r="BB763" s="292"/>
      <c r="BC763" s="292"/>
      <c r="BD763" s="292"/>
      <c r="BE763" s="292"/>
      <c r="BF763" s="292"/>
      <c r="BG763" s="292"/>
      <c r="BH763" s="292"/>
      <c r="BI763" s="292"/>
      <c r="BJ763" s="292"/>
      <c r="BK763" s="24"/>
      <c r="BL763" s="53"/>
      <c r="BM763" s="26"/>
      <c r="BN763" s="23"/>
      <c r="BO763" s="23"/>
      <c r="BP763" s="23"/>
      <c r="BQ763" s="23"/>
    </row>
    <row r="764" spans="1:69" ht="12.75" customHeight="1" x14ac:dyDescent="0.25">
      <c r="A764" s="23"/>
      <c r="B764" s="126"/>
      <c r="C764" s="23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52"/>
      <c r="P764" s="22"/>
      <c r="Q764" s="22"/>
      <c r="R764" s="23"/>
      <c r="S764" s="23"/>
      <c r="T764" s="23"/>
      <c r="U764" s="23"/>
      <c r="V764" s="23"/>
      <c r="W764" s="23"/>
      <c r="X764" s="23"/>
      <c r="Y764" s="23"/>
      <c r="Z764" s="23"/>
      <c r="AA764" s="24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92"/>
      <c r="AN764" s="421"/>
      <c r="AO764" s="292"/>
      <c r="AP764" s="292"/>
      <c r="AQ764" s="292"/>
      <c r="AR764" s="292"/>
      <c r="AS764" s="292"/>
      <c r="AT764" s="292"/>
      <c r="AU764" s="292"/>
      <c r="AV764" s="292"/>
      <c r="AW764" s="292"/>
      <c r="AX764" s="292"/>
      <c r="AY764" s="292"/>
      <c r="AZ764" s="421"/>
      <c r="BA764" s="292"/>
      <c r="BB764" s="292"/>
      <c r="BC764" s="292"/>
      <c r="BD764" s="292"/>
      <c r="BE764" s="292"/>
      <c r="BF764" s="292"/>
      <c r="BG764" s="292"/>
      <c r="BH764" s="292"/>
      <c r="BI764" s="292"/>
      <c r="BJ764" s="292"/>
      <c r="BK764" s="24"/>
      <c r="BL764" s="53"/>
      <c r="BM764" s="26"/>
      <c r="BN764" s="23"/>
      <c r="BO764" s="23"/>
      <c r="BP764" s="23"/>
      <c r="BQ764" s="23"/>
    </row>
    <row r="765" spans="1:69" ht="12.75" customHeight="1" x14ac:dyDescent="0.25">
      <c r="A765" s="23"/>
      <c r="B765" s="126"/>
      <c r="C765" s="23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52"/>
      <c r="P765" s="22"/>
      <c r="Q765" s="22"/>
      <c r="R765" s="23"/>
      <c r="S765" s="23"/>
      <c r="T765" s="23"/>
      <c r="U765" s="23"/>
      <c r="V765" s="23"/>
      <c r="W765" s="23"/>
      <c r="X765" s="23"/>
      <c r="Y765" s="23"/>
      <c r="Z765" s="23"/>
      <c r="AA765" s="24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92"/>
      <c r="AN765" s="421"/>
      <c r="AO765" s="292"/>
      <c r="AP765" s="292"/>
      <c r="AQ765" s="292"/>
      <c r="AR765" s="292"/>
      <c r="AS765" s="292"/>
      <c r="AT765" s="292"/>
      <c r="AU765" s="292"/>
      <c r="AV765" s="292"/>
      <c r="AW765" s="292"/>
      <c r="AX765" s="292"/>
      <c r="AY765" s="292"/>
      <c r="AZ765" s="421"/>
      <c r="BA765" s="292"/>
      <c r="BB765" s="292"/>
      <c r="BC765" s="292"/>
      <c r="BD765" s="292"/>
      <c r="BE765" s="292"/>
      <c r="BF765" s="292"/>
      <c r="BG765" s="292"/>
      <c r="BH765" s="292"/>
      <c r="BI765" s="292"/>
      <c r="BJ765" s="292"/>
      <c r="BK765" s="24"/>
      <c r="BL765" s="53"/>
      <c r="BM765" s="26"/>
      <c r="BN765" s="23"/>
      <c r="BO765" s="23"/>
      <c r="BP765" s="23"/>
      <c r="BQ765" s="23"/>
    </row>
    <row r="766" spans="1:69" ht="12.75" customHeight="1" x14ac:dyDescent="0.25">
      <c r="A766" s="23"/>
      <c r="B766" s="126"/>
      <c r="C766" s="23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52"/>
      <c r="P766" s="22"/>
      <c r="Q766" s="22"/>
      <c r="R766" s="23"/>
      <c r="S766" s="23"/>
      <c r="T766" s="23"/>
      <c r="U766" s="23"/>
      <c r="V766" s="23"/>
      <c r="W766" s="23"/>
      <c r="X766" s="23"/>
      <c r="Y766" s="23"/>
      <c r="Z766" s="23"/>
      <c r="AA766" s="24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92"/>
      <c r="AN766" s="421"/>
      <c r="AO766" s="292"/>
      <c r="AP766" s="292"/>
      <c r="AQ766" s="292"/>
      <c r="AR766" s="292"/>
      <c r="AS766" s="292"/>
      <c r="AT766" s="292"/>
      <c r="AU766" s="292"/>
      <c r="AV766" s="292"/>
      <c r="AW766" s="292"/>
      <c r="AX766" s="292"/>
      <c r="AY766" s="292"/>
      <c r="AZ766" s="421"/>
      <c r="BA766" s="292"/>
      <c r="BB766" s="292"/>
      <c r="BC766" s="292"/>
      <c r="BD766" s="292"/>
      <c r="BE766" s="292"/>
      <c r="BF766" s="292"/>
      <c r="BG766" s="292"/>
      <c r="BH766" s="292"/>
      <c r="BI766" s="292"/>
      <c r="BJ766" s="292"/>
      <c r="BK766" s="24"/>
      <c r="BL766" s="53"/>
      <c r="BM766" s="26"/>
      <c r="BN766" s="23"/>
      <c r="BO766" s="23"/>
      <c r="BP766" s="23"/>
      <c r="BQ766" s="23"/>
    </row>
    <row r="767" spans="1:69" ht="12.75" customHeight="1" x14ac:dyDescent="0.25">
      <c r="A767" s="23"/>
      <c r="B767" s="126"/>
      <c r="C767" s="23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52"/>
      <c r="P767" s="22"/>
      <c r="Q767" s="22"/>
      <c r="R767" s="23"/>
      <c r="S767" s="23"/>
      <c r="T767" s="23"/>
      <c r="U767" s="23"/>
      <c r="V767" s="23"/>
      <c r="W767" s="23"/>
      <c r="X767" s="23"/>
      <c r="Y767" s="23"/>
      <c r="Z767" s="23"/>
      <c r="AA767" s="24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92"/>
      <c r="AN767" s="421"/>
      <c r="AO767" s="292"/>
      <c r="AP767" s="292"/>
      <c r="AQ767" s="292"/>
      <c r="AR767" s="292"/>
      <c r="AS767" s="292"/>
      <c r="AT767" s="292"/>
      <c r="AU767" s="292"/>
      <c r="AV767" s="292"/>
      <c r="AW767" s="292"/>
      <c r="AX767" s="292"/>
      <c r="AY767" s="292"/>
      <c r="AZ767" s="421"/>
      <c r="BA767" s="292"/>
      <c r="BB767" s="292"/>
      <c r="BC767" s="292"/>
      <c r="BD767" s="292"/>
      <c r="BE767" s="292"/>
      <c r="BF767" s="292"/>
      <c r="BG767" s="292"/>
      <c r="BH767" s="292"/>
      <c r="BI767" s="292"/>
      <c r="BJ767" s="292"/>
      <c r="BK767" s="24"/>
      <c r="BL767" s="53"/>
      <c r="BM767" s="26"/>
      <c r="BN767" s="23"/>
      <c r="BO767" s="23"/>
      <c r="BP767" s="23"/>
      <c r="BQ767" s="23"/>
    </row>
    <row r="768" spans="1:69" ht="12.75" customHeight="1" x14ac:dyDescent="0.25">
      <c r="A768" s="23"/>
      <c r="B768" s="126"/>
      <c r="C768" s="23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52"/>
      <c r="P768" s="22"/>
      <c r="Q768" s="22"/>
      <c r="R768" s="23"/>
      <c r="S768" s="23"/>
      <c r="T768" s="23"/>
      <c r="U768" s="23"/>
      <c r="V768" s="23"/>
      <c r="W768" s="23"/>
      <c r="X768" s="23"/>
      <c r="Y768" s="23"/>
      <c r="Z768" s="23"/>
      <c r="AA768" s="24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92"/>
      <c r="AN768" s="421"/>
      <c r="AO768" s="292"/>
      <c r="AP768" s="292"/>
      <c r="AQ768" s="292"/>
      <c r="AR768" s="292"/>
      <c r="AS768" s="292"/>
      <c r="AT768" s="292"/>
      <c r="AU768" s="292"/>
      <c r="AV768" s="292"/>
      <c r="AW768" s="292"/>
      <c r="AX768" s="292"/>
      <c r="AY768" s="292"/>
      <c r="AZ768" s="421"/>
      <c r="BA768" s="292"/>
      <c r="BB768" s="292"/>
      <c r="BC768" s="292"/>
      <c r="BD768" s="292"/>
      <c r="BE768" s="292"/>
      <c r="BF768" s="292"/>
      <c r="BG768" s="292"/>
      <c r="BH768" s="292"/>
      <c r="BI768" s="292"/>
      <c r="BJ768" s="292"/>
      <c r="BK768" s="24"/>
      <c r="BL768" s="53"/>
      <c r="BM768" s="26"/>
      <c r="BN768" s="23"/>
      <c r="BO768" s="23"/>
      <c r="BP768" s="23"/>
      <c r="BQ768" s="23"/>
    </row>
    <row r="769" spans="1:69" ht="12.75" customHeight="1" x14ac:dyDescent="0.25">
      <c r="A769" s="23"/>
      <c r="B769" s="126"/>
      <c r="C769" s="23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52"/>
      <c r="P769" s="22"/>
      <c r="Q769" s="22"/>
      <c r="R769" s="23"/>
      <c r="S769" s="23"/>
      <c r="T769" s="23"/>
      <c r="U769" s="23"/>
      <c r="V769" s="23"/>
      <c r="W769" s="23"/>
      <c r="X769" s="23"/>
      <c r="Y769" s="23"/>
      <c r="Z769" s="23"/>
      <c r="AA769" s="24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92"/>
      <c r="AN769" s="421"/>
      <c r="AO769" s="292"/>
      <c r="AP769" s="292"/>
      <c r="AQ769" s="292"/>
      <c r="AR769" s="292"/>
      <c r="AS769" s="292"/>
      <c r="AT769" s="292"/>
      <c r="AU769" s="292"/>
      <c r="AV769" s="292"/>
      <c r="AW769" s="292"/>
      <c r="AX769" s="292"/>
      <c r="AY769" s="292"/>
      <c r="AZ769" s="421"/>
      <c r="BA769" s="292"/>
      <c r="BB769" s="292"/>
      <c r="BC769" s="292"/>
      <c r="BD769" s="292"/>
      <c r="BE769" s="292"/>
      <c r="BF769" s="292"/>
      <c r="BG769" s="292"/>
      <c r="BH769" s="292"/>
      <c r="BI769" s="292"/>
      <c r="BJ769" s="292"/>
      <c r="BK769" s="24"/>
      <c r="BL769" s="53"/>
      <c r="BM769" s="26"/>
      <c r="BN769" s="23"/>
      <c r="BO769" s="23"/>
      <c r="BP769" s="23"/>
      <c r="BQ769" s="23"/>
    </row>
    <row r="770" spans="1:69" ht="12.75" customHeight="1" x14ac:dyDescent="0.25">
      <c r="A770" s="23"/>
      <c r="B770" s="126"/>
      <c r="C770" s="23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52"/>
      <c r="P770" s="22"/>
      <c r="Q770" s="22"/>
      <c r="R770" s="23"/>
      <c r="S770" s="23"/>
      <c r="T770" s="23"/>
      <c r="U770" s="23"/>
      <c r="V770" s="23"/>
      <c r="W770" s="23"/>
      <c r="X770" s="23"/>
      <c r="Y770" s="23"/>
      <c r="Z770" s="23"/>
      <c r="AA770" s="24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92"/>
      <c r="AN770" s="421"/>
      <c r="AO770" s="292"/>
      <c r="AP770" s="292"/>
      <c r="AQ770" s="292"/>
      <c r="AR770" s="292"/>
      <c r="AS770" s="292"/>
      <c r="AT770" s="292"/>
      <c r="AU770" s="292"/>
      <c r="AV770" s="292"/>
      <c r="AW770" s="292"/>
      <c r="AX770" s="292"/>
      <c r="AY770" s="292"/>
      <c r="AZ770" s="421"/>
      <c r="BA770" s="292"/>
      <c r="BB770" s="292"/>
      <c r="BC770" s="292"/>
      <c r="BD770" s="292"/>
      <c r="BE770" s="292"/>
      <c r="BF770" s="292"/>
      <c r="BG770" s="292"/>
      <c r="BH770" s="292"/>
      <c r="BI770" s="292"/>
      <c r="BJ770" s="292"/>
      <c r="BK770" s="24"/>
      <c r="BL770" s="53"/>
      <c r="BM770" s="26"/>
      <c r="BN770" s="23"/>
      <c r="BO770" s="23"/>
      <c r="BP770" s="23"/>
      <c r="BQ770" s="23"/>
    </row>
    <row r="771" spans="1:69" ht="12.75" customHeight="1" x14ac:dyDescent="0.25">
      <c r="A771" s="23"/>
      <c r="B771" s="126"/>
      <c r="C771" s="23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52"/>
      <c r="P771" s="22"/>
      <c r="Q771" s="22"/>
      <c r="R771" s="23"/>
      <c r="S771" s="23"/>
      <c r="T771" s="23"/>
      <c r="U771" s="23"/>
      <c r="V771" s="23"/>
      <c r="W771" s="23"/>
      <c r="X771" s="23"/>
      <c r="Y771" s="23"/>
      <c r="Z771" s="23"/>
      <c r="AA771" s="24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92"/>
      <c r="AN771" s="421"/>
      <c r="AO771" s="292"/>
      <c r="AP771" s="292"/>
      <c r="AQ771" s="292"/>
      <c r="AR771" s="292"/>
      <c r="AS771" s="292"/>
      <c r="AT771" s="292"/>
      <c r="AU771" s="292"/>
      <c r="AV771" s="292"/>
      <c r="AW771" s="292"/>
      <c r="AX771" s="292"/>
      <c r="AY771" s="292"/>
      <c r="AZ771" s="421"/>
      <c r="BA771" s="292"/>
      <c r="BB771" s="292"/>
      <c r="BC771" s="292"/>
      <c r="BD771" s="292"/>
      <c r="BE771" s="292"/>
      <c r="BF771" s="292"/>
      <c r="BG771" s="292"/>
      <c r="BH771" s="292"/>
      <c r="BI771" s="292"/>
      <c r="BJ771" s="292"/>
      <c r="BK771" s="24"/>
      <c r="BL771" s="53"/>
      <c r="BM771" s="26"/>
      <c r="BN771" s="23"/>
      <c r="BO771" s="23"/>
      <c r="BP771" s="23"/>
      <c r="BQ771" s="23"/>
    </row>
    <row r="772" spans="1:69" ht="12.75" customHeight="1" x14ac:dyDescent="0.25">
      <c r="A772" s="23"/>
      <c r="B772" s="126"/>
      <c r="C772" s="23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52"/>
      <c r="P772" s="22"/>
      <c r="Q772" s="22"/>
      <c r="R772" s="23"/>
      <c r="S772" s="23"/>
      <c r="T772" s="23"/>
      <c r="U772" s="23"/>
      <c r="V772" s="23"/>
      <c r="W772" s="23"/>
      <c r="X772" s="23"/>
      <c r="Y772" s="23"/>
      <c r="Z772" s="23"/>
      <c r="AA772" s="24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92"/>
      <c r="AN772" s="421"/>
      <c r="AO772" s="292"/>
      <c r="AP772" s="292"/>
      <c r="AQ772" s="292"/>
      <c r="AR772" s="292"/>
      <c r="AS772" s="292"/>
      <c r="AT772" s="292"/>
      <c r="AU772" s="292"/>
      <c r="AV772" s="292"/>
      <c r="AW772" s="292"/>
      <c r="AX772" s="292"/>
      <c r="AY772" s="292"/>
      <c r="AZ772" s="421"/>
      <c r="BA772" s="292"/>
      <c r="BB772" s="292"/>
      <c r="BC772" s="292"/>
      <c r="BD772" s="292"/>
      <c r="BE772" s="292"/>
      <c r="BF772" s="292"/>
      <c r="BG772" s="292"/>
      <c r="BH772" s="292"/>
      <c r="BI772" s="292"/>
      <c r="BJ772" s="292"/>
      <c r="BK772" s="24"/>
      <c r="BL772" s="53"/>
      <c r="BM772" s="26"/>
      <c r="BN772" s="23"/>
      <c r="BO772" s="23"/>
      <c r="BP772" s="23"/>
      <c r="BQ772" s="23"/>
    </row>
    <row r="773" spans="1:69" ht="12.75" customHeight="1" x14ac:dyDescent="0.25">
      <c r="A773" s="23"/>
      <c r="B773" s="126"/>
      <c r="C773" s="23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52"/>
      <c r="P773" s="22"/>
      <c r="Q773" s="22"/>
      <c r="R773" s="23"/>
      <c r="S773" s="23"/>
      <c r="T773" s="23"/>
      <c r="U773" s="23"/>
      <c r="V773" s="23"/>
      <c r="W773" s="23"/>
      <c r="X773" s="23"/>
      <c r="Y773" s="23"/>
      <c r="Z773" s="23"/>
      <c r="AA773" s="24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92"/>
      <c r="AN773" s="421"/>
      <c r="AO773" s="292"/>
      <c r="AP773" s="292"/>
      <c r="AQ773" s="292"/>
      <c r="AR773" s="292"/>
      <c r="AS773" s="292"/>
      <c r="AT773" s="292"/>
      <c r="AU773" s="292"/>
      <c r="AV773" s="292"/>
      <c r="AW773" s="292"/>
      <c r="AX773" s="292"/>
      <c r="AY773" s="292"/>
      <c r="AZ773" s="421"/>
      <c r="BA773" s="292"/>
      <c r="BB773" s="292"/>
      <c r="BC773" s="292"/>
      <c r="BD773" s="292"/>
      <c r="BE773" s="292"/>
      <c r="BF773" s="292"/>
      <c r="BG773" s="292"/>
      <c r="BH773" s="292"/>
      <c r="BI773" s="292"/>
      <c r="BJ773" s="292"/>
      <c r="BK773" s="24"/>
      <c r="BL773" s="53"/>
      <c r="BM773" s="26"/>
      <c r="BN773" s="23"/>
      <c r="BO773" s="23"/>
      <c r="BP773" s="23"/>
      <c r="BQ773" s="23"/>
    </row>
    <row r="774" spans="1:69" ht="12.75" customHeight="1" x14ac:dyDescent="0.25">
      <c r="A774" s="23"/>
      <c r="B774" s="126"/>
      <c r="C774" s="23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52"/>
      <c r="P774" s="22"/>
      <c r="Q774" s="22"/>
      <c r="R774" s="23"/>
      <c r="S774" s="23"/>
      <c r="T774" s="23"/>
      <c r="U774" s="23"/>
      <c r="V774" s="23"/>
      <c r="W774" s="23"/>
      <c r="X774" s="23"/>
      <c r="Y774" s="23"/>
      <c r="Z774" s="23"/>
      <c r="AA774" s="24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92"/>
      <c r="AN774" s="421"/>
      <c r="AO774" s="292"/>
      <c r="AP774" s="292"/>
      <c r="AQ774" s="292"/>
      <c r="AR774" s="292"/>
      <c r="AS774" s="292"/>
      <c r="AT774" s="292"/>
      <c r="AU774" s="292"/>
      <c r="AV774" s="292"/>
      <c r="AW774" s="292"/>
      <c r="AX774" s="292"/>
      <c r="AY774" s="292"/>
      <c r="AZ774" s="421"/>
      <c r="BA774" s="292"/>
      <c r="BB774" s="292"/>
      <c r="BC774" s="292"/>
      <c r="BD774" s="292"/>
      <c r="BE774" s="292"/>
      <c r="BF774" s="292"/>
      <c r="BG774" s="292"/>
      <c r="BH774" s="292"/>
      <c r="BI774" s="292"/>
      <c r="BJ774" s="292"/>
      <c r="BK774" s="24"/>
      <c r="BL774" s="53"/>
      <c r="BM774" s="26"/>
      <c r="BN774" s="23"/>
      <c r="BO774" s="23"/>
      <c r="BP774" s="23"/>
      <c r="BQ774" s="23"/>
    </row>
    <row r="775" spans="1:69" ht="12.75" customHeight="1" x14ac:dyDescent="0.25">
      <c r="A775" s="23"/>
      <c r="B775" s="126"/>
      <c r="C775" s="23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52"/>
      <c r="P775" s="22"/>
      <c r="Q775" s="22"/>
      <c r="R775" s="23"/>
      <c r="S775" s="23"/>
      <c r="T775" s="23"/>
      <c r="U775" s="23"/>
      <c r="V775" s="23"/>
      <c r="W775" s="23"/>
      <c r="X775" s="23"/>
      <c r="Y775" s="23"/>
      <c r="Z775" s="23"/>
      <c r="AA775" s="24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92"/>
      <c r="AN775" s="421"/>
      <c r="AO775" s="292"/>
      <c r="AP775" s="292"/>
      <c r="AQ775" s="292"/>
      <c r="AR775" s="292"/>
      <c r="AS775" s="292"/>
      <c r="AT775" s="292"/>
      <c r="AU775" s="292"/>
      <c r="AV775" s="292"/>
      <c r="AW775" s="292"/>
      <c r="AX775" s="292"/>
      <c r="AY775" s="292"/>
      <c r="AZ775" s="421"/>
      <c r="BA775" s="292"/>
      <c r="BB775" s="292"/>
      <c r="BC775" s="292"/>
      <c r="BD775" s="292"/>
      <c r="BE775" s="292"/>
      <c r="BF775" s="292"/>
      <c r="BG775" s="292"/>
      <c r="BH775" s="292"/>
      <c r="BI775" s="292"/>
      <c r="BJ775" s="292"/>
      <c r="BK775" s="24"/>
      <c r="BL775" s="53"/>
      <c r="BM775" s="26"/>
      <c r="BN775" s="23"/>
      <c r="BO775" s="23"/>
      <c r="BP775" s="23"/>
      <c r="BQ775" s="23"/>
    </row>
    <row r="776" spans="1:69" ht="12.75" customHeight="1" x14ac:dyDescent="0.25">
      <c r="A776" s="23"/>
      <c r="B776" s="126"/>
      <c r="C776" s="23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52"/>
      <c r="P776" s="22"/>
      <c r="Q776" s="22"/>
      <c r="R776" s="23"/>
      <c r="S776" s="23"/>
      <c r="T776" s="23"/>
      <c r="U776" s="23"/>
      <c r="V776" s="23"/>
      <c r="W776" s="23"/>
      <c r="X776" s="23"/>
      <c r="Y776" s="23"/>
      <c r="Z776" s="23"/>
      <c r="AA776" s="24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92"/>
      <c r="AN776" s="421"/>
      <c r="AO776" s="292"/>
      <c r="AP776" s="292"/>
      <c r="AQ776" s="292"/>
      <c r="AR776" s="292"/>
      <c r="AS776" s="292"/>
      <c r="AT776" s="292"/>
      <c r="AU776" s="292"/>
      <c r="AV776" s="292"/>
      <c r="AW776" s="292"/>
      <c r="AX776" s="292"/>
      <c r="AY776" s="292"/>
      <c r="AZ776" s="421"/>
      <c r="BA776" s="292"/>
      <c r="BB776" s="292"/>
      <c r="BC776" s="292"/>
      <c r="BD776" s="292"/>
      <c r="BE776" s="292"/>
      <c r="BF776" s="292"/>
      <c r="BG776" s="292"/>
      <c r="BH776" s="292"/>
      <c r="BI776" s="292"/>
      <c r="BJ776" s="292"/>
      <c r="BK776" s="24"/>
      <c r="BL776" s="53"/>
      <c r="BM776" s="26"/>
      <c r="BN776" s="23"/>
      <c r="BO776" s="23"/>
      <c r="BP776" s="23"/>
      <c r="BQ776" s="23"/>
    </row>
    <row r="777" spans="1:69" ht="12.75" customHeight="1" x14ac:dyDescent="0.25">
      <c r="A777" s="23"/>
      <c r="B777" s="126"/>
      <c r="C777" s="23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52"/>
      <c r="P777" s="22"/>
      <c r="Q777" s="22"/>
      <c r="R777" s="23"/>
      <c r="S777" s="23"/>
      <c r="T777" s="23"/>
      <c r="U777" s="23"/>
      <c r="V777" s="23"/>
      <c r="W777" s="23"/>
      <c r="X777" s="23"/>
      <c r="Y777" s="23"/>
      <c r="Z777" s="23"/>
      <c r="AA777" s="24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92"/>
      <c r="AN777" s="421"/>
      <c r="AO777" s="292"/>
      <c r="AP777" s="292"/>
      <c r="AQ777" s="292"/>
      <c r="AR777" s="292"/>
      <c r="AS777" s="292"/>
      <c r="AT777" s="292"/>
      <c r="AU777" s="292"/>
      <c r="AV777" s="292"/>
      <c r="AW777" s="292"/>
      <c r="AX777" s="292"/>
      <c r="AY777" s="292"/>
      <c r="AZ777" s="421"/>
      <c r="BA777" s="292"/>
      <c r="BB777" s="292"/>
      <c r="BC777" s="292"/>
      <c r="BD777" s="292"/>
      <c r="BE777" s="292"/>
      <c r="BF777" s="292"/>
      <c r="BG777" s="292"/>
      <c r="BH777" s="292"/>
      <c r="BI777" s="292"/>
      <c r="BJ777" s="292"/>
      <c r="BK777" s="24"/>
      <c r="BL777" s="53"/>
      <c r="BM777" s="26"/>
      <c r="BN777" s="23"/>
      <c r="BO777" s="23"/>
      <c r="BP777" s="23"/>
      <c r="BQ777" s="23"/>
    </row>
    <row r="778" spans="1:69" ht="12.75" customHeight="1" x14ac:dyDescent="0.25">
      <c r="A778" s="23"/>
      <c r="B778" s="126"/>
      <c r="C778" s="23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52"/>
      <c r="P778" s="22"/>
      <c r="Q778" s="22"/>
      <c r="R778" s="23"/>
      <c r="S778" s="23"/>
      <c r="T778" s="23"/>
      <c r="U778" s="23"/>
      <c r="V778" s="23"/>
      <c r="W778" s="23"/>
      <c r="X778" s="23"/>
      <c r="Y778" s="23"/>
      <c r="Z778" s="23"/>
      <c r="AA778" s="24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92"/>
      <c r="AN778" s="421"/>
      <c r="AO778" s="292"/>
      <c r="AP778" s="292"/>
      <c r="AQ778" s="292"/>
      <c r="AR778" s="292"/>
      <c r="AS778" s="292"/>
      <c r="AT778" s="292"/>
      <c r="AU778" s="292"/>
      <c r="AV778" s="292"/>
      <c r="AW778" s="292"/>
      <c r="AX778" s="292"/>
      <c r="AY778" s="292"/>
      <c r="AZ778" s="421"/>
      <c r="BA778" s="292"/>
      <c r="BB778" s="292"/>
      <c r="BC778" s="292"/>
      <c r="BD778" s="292"/>
      <c r="BE778" s="292"/>
      <c r="BF778" s="292"/>
      <c r="BG778" s="292"/>
      <c r="BH778" s="292"/>
      <c r="BI778" s="292"/>
      <c r="BJ778" s="292"/>
      <c r="BK778" s="24"/>
      <c r="BL778" s="53"/>
      <c r="BM778" s="26"/>
      <c r="BN778" s="23"/>
      <c r="BO778" s="23"/>
      <c r="BP778" s="23"/>
      <c r="BQ778" s="23"/>
    </row>
    <row r="779" spans="1:69" ht="12.75" customHeight="1" x14ac:dyDescent="0.25">
      <c r="A779" s="23"/>
      <c r="B779" s="126"/>
      <c r="C779" s="23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52"/>
      <c r="P779" s="22"/>
      <c r="Q779" s="22"/>
      <c r="R779" s="23"/>
      <c r="S779" s="23"/>
      <c r="T779" s="23"/>
      <c r="U779" s="23"/>
      <c r="V779" s="23"/>
      <c r="W779" s="23"/>
      <c r="X779" s="23"/>
      <c r="Y779" s="23"/>
      <c r="Z779" s="23"/>
      <c r="AA779" s="24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92"/>
      <c r="AN779" s="421"/>
      <c r="AO779" s="292"/>
      <c r="AP779" s="292"/>
      <c r="AQ779" s="292"/>
      <c r="AR779" s="292"/>
      <c r="AS779" s="292"/>
      <c r="AT779" s="292"/>
      <c r="AU779" s="292"/>
      <c r="AV779" s="292"/>
      <c r="AW779" s="292"/>
      <c r="AX779" s="292"/>
      <c r="AY779" s="292"/>
      <c r="AZ779" s="421"/>
      <c r="BA779" s="292"/>
      <c r="BB779" s="292"/>
      <c r="BC779" s="292"/>
      <c r="BD779" s="292"/>
      <c r="BE779" s="292"/>
      <c r="BF779" s="292"/>
      <c r="BG779" s="292"/>
      <c r="BH779" s="292"/>
      <c r="BI779" s="292"/>
      <c r="BJ779" s="292"/>
      <c r="BK779" s="24"/>
      <c r="BL779" s="53"/>
      <c r="BM779" s="26"/>
      <c r="BN779" s="23"/>
      <c r="BO779" s="23"/>
      <c r="BP779" s="23"/>
      <c r="BQ779" s="23"/>
    </row>
    <row r="780" spans="1:69" ht="12.75" customHeight="1" x14ac:dyDescent="0.25">
      <c r="A780" s="23"/>
      <c r="B780" s="126"/>
      <c r="C780" s="23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52"/>
      <c r="P780" s="22"/>
      <c r="Q780" s="22"/>
      <c r="R780" s="23"/>
      <c r="S780" s="23"/>
      <c r="T780" s="23"/>
      <c r="U780" s="23"/>
      <c r="V780" s="23"/>
      <c r="W780" s="23"/>
      <c r="X780" s="23"/>
      <c r="Y780" s="23"/>
      <c r="Z780" s="23"/>
      <c r="AA780" s="24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92"/>
      <c r="AN780" s="421"/>
      <c r="AO780" s="292"/>
      <c r="AP780" s="292"/>
      <c r="AQ780" s="292"/>
      <c r="AR780" s="292"/>
      <c r="AS780" s="292"/>
      <c r="AT780" s="292"/>
      <c r="AU780" s="292"/>
      <c r="AV780" s="292"/>
      <c r="AW780" s="292"/>
      <c r="AX780" s="292"/>
      <c r="AY780" s="292"/>
      <c r="AZ780" s="421"/>
      <c r="BA780" s="292"/>
      <c r="BB780" s="292"/>
      <c r="BC780" s="292"/>
      <c r="BD780" s="292"/>
      <c r="BE780" s="292"/>
      <c r="BF780" s="292"/>
      <c r="BG780" s="292"/>
      <c r="BH780" s="292"/>
      <c r="BI780" s="292"/>
      <c r="BJ780" s="292"/>
      <c r="BK780" s="24"/>
      <c r="BL780" s="53"/>
      <c r="BM780" s="26"/>
      <c r="BN780" s="23"/>
      <c r="BO780" s="23"/>
      <c r="BP780" s="23"/>
      <c r="BQ780" s="23"/>
    </row>
    <row r="781" spans="1:69" ht="12.75" customHeight="1" x14ac:dyDescent="0.25">
      <c r="A781" s="23"/>
      <c r="B781" s="126"/>
      <c r="C781" s="23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52"/>
      <c r="P781" s="22"/>
      <c r="Q781" s="22"/>
      <c r="R781" s="23"/>
      <c r="S781" s="23"/>
      <c r="T781" s="23"/>
      <c r="U781" s="23"/>
      <c r="V781" s="23"/>
      <c r="W781" s="23"/>
      <c r="X781" s="23"/>
      <c r="Y781" s="23"/>
      <c r="Z781" s="23"/>
      <c r="AA781" s="24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92"/>
      <c r="AN781" s="421"/>
      <c r="AO781" s="292"/>
      <c r="AP781" s="292"/>
      <c r="AQ781" s="292"/>
      <c r="AR781" s="292"/>
      <c r="AS781" s="292"/>
      <c r="AT781" s="292"/>
      <c r="AU781" s="292"/>
      <c r="AV781" s="292"/>
      <c r="AW781" s="292"/>
      <c r="AX781" s="292"/>
      <c r="AY781" s="292"/>
      <c r="AZ781" s="421"/>
      <c r="BA781" s="292"/>
      <c r="BB781" s="292"/>
      <c r="BC781" s="292"/>
      <c r="BD781" s="292"/>
      <c r="BE781" s="292"/>
      <c r="BF781" s="292"/>
      <c r="BG781" s="292"/>
      <c r="BH781" s="292"/>
      <c r="BI781" s="292"/>
      <c r="BJ781" s="292"/>
      <c r="BK781" s="24"/>
      <c r="BL781" s="53"/>
      <c r="BM781" s="26"/>
      <c r="BN781" s="23"/>
      <c r="BO781" s="23"/>
      <c r="BP781" s="23"/>
      <c r="BQ781" s="23"/>
    </row>
    <row r="782" spans="1:69" ht="12.75" customHeight="1" x14ac:dyDescent="0.25">
      <c r="A782" s="23"/>
      <c r="B782" s="126"/>
      <c r="C782" s="23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52"/>
      <c r="P782" s="22"/>
      <c r="Q782" s="22"/>
      <c r="R782" s="23"/>
      <c r="S782" s="23"/>
      <c r="T782" s="23"/>
      <c r="U782" s="23"/>
      <c r="V782" s="23"/>
      <c r="W782" s="23"/>
      <c r="X782" s="23"/>
      <c r="Y782" s="23"/>
      <c r="Z782" s="23"/>
      <c r="AA782" s="24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92"/>
      <c r="AN782" s="421"/>
      <c r="AO782" s="292"/>
      <c r="AP782" s="292"/>
      <c r="AQ782" s="292"/>
      <c r="AR782" s="292"/>
      <c r="AS782" s="292"/>
      <c r="AT782" s="292"/>
      <c r="AU782" s="292"/>
      <c r="AV782" s="292"/>
      <c r="AW782" s="292"/>
      <c r="AX782" s="292"/>
      <c r="AY782" s="292"/>
      <c r="AZ782" s="421"/>
      <c r="BA782" s="292"/>
      <c r="BB782" s="292"/>
      <c r="BC782" s="292"/>
      <c r="BD782" s="292"/>
      <c r="BE782" s="292"/>
      <c r="BF782" s="292"/>
      <c r="BG782" s="292"/>
      <c r="BH782" s="292"/>
      <c r="BI782" s="292"/>
      <c r="BJ782" s="292"/>
      <c r="BK782" s="24"/>
      <c r="BL782" s="53"/>
      <c r="BM782" s="26"/>
      <c r="BN782" s="23"/>
      <c r="BO782" s="23"/>
      <c r="BP782" s="23"/>
      <c r="BQ782" s="23"/>
    </row>
    <row r="783" spans="1:69" ht="12.75" customHeight="1" x14ac:dyDescent="0.25">
      <c r="A783" s="23"/>
      <c r="B783" s="126"/>
      <c r="C783" s="23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52"/>
      <c r="P783" s="22"/>
      <c r="Q783" s="22"/>
      <c r="R783" s="23"/>
      <c r="S783" s="23"/>
      <c r="T783" s="23"/>
      <c r="U783" s="23"/>
      <c r="V783" s="23"/>
      <c r="W783" s="23"/>
      <c r="X783" s="23"/>
      <c r="Y783" s="23"/>
      <c r="Z783" s="23"/>
      <c r="AA783" s="24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92"/>
      <c r="AN783" s="421"/>
      <c r="AO783" s="292"/>
      <c r="AP783" s="292"/>
      <c r="AQ783" s="292"/>
      <c r="AR783" s="292"/>
      <c r="AS783" s="292"/>
      <c r="AT783" s="292"/>
      <c r="AU783" s="292"/>
      <c r="AV783" s="292"/>
      <c r="AW783" s="292"/>
      <c r="AX783" s="292"/>
      <c r="AY783" s="292"/>
      <c r="AZ783" s="421"/>
      <c r="BA783" s="292"/>
      <c r="BB783" s="292"/>
      <c r="BC783" s="292"/>
      <c r="BD783" s="292"/>
      <c r="BE783" s="292"/>
      <c r="BF783" s="292"/>
      <c r="BG783" s="292"/>
      <c r="BH783" s="292"/>
      <c r="BI783" s="292"/>
      <c r="BJ783" s="292"/>
      <c r="BK783" s="24"/>
      <c r="BL783" s="53"/>
      <c r="BM783" s="26"/>
      <c r="BN783" s="23"/>
      <c r="BO783" s="23"/>
      <c r="BP783" s="23"/>
      <c r="BQ783" s="23"/>
    </row>
    <row r="784" spans="1:69" ht="12.75" customHeight="1" x14ac:dyDescent="0.25">
      <c r="A784" s="23"/>
      <c r="B784" s="126"/>
      <c r="C784" s="23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52"/>
      <c r="P784" s="22"/>
      <c r="Q784" s="22"/>
      <c r="R784" s="23"/>
      <c r="S784" s="23"/>
      <c r="T784" s="23"/>
      <c r="U784" s="23"/>
      <c r="V784" s="23"/>
      <c r="W784" s="23"/>
      <c r="X784" s="23"/>
      <c r="Y784" s="23"/>
      <c r="Z784" s="23"/>
      <c r="AA784" s="24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92"/>
      <c r="AN784" s="421"/>
      <c r="AO784" s="292"/>
      <c r="AP784" s="292"/>
      <c r="AQ784" s="292"/>
      <c r="AR784" s="292"/>
      <c r="AS784" s="292"/>
      <c r="AT784" s="292"/>
      <c r="AU784" s="292"/>
      <c r="AV784" s="292"/>
      <c r="AW784" s="292"/>
      <c r="AX784" s="292"/>
      <c r="AY784" s="292"/>
      <c r="AZ784" s="421"/>
      <c r="BA784" s="292"/>
      <c r="BB784" s="292"/>
      <c r="BC784" s="292"/>
      <c r="BD784" s="292"/>
      <c r="BE784" s="292"/>
      <c r="BF784" s="292"/>
      <c r="BG784" s="292"/>
      <c r="BH784" s="292"/>
      <c r="BI784" s="292"/>
      <c r="BJ784" s="292"/>
      <c r="BK784" s="24"/>
      <c r="BL784" s="53"/>
      <c r="BM784" s="26"/>
      <c r="BN784" s="23"/>
      <c r="BO784" s="23"/>
      <c r="BP784" s="23"/>
      <c r="BQ784" s="23"/>
    </row>
    <row r="785" spans="1:69" ht="12.75" customHeight="1" x14ac:dyDescent="0.25">
      <c r="A785" s="23"/>
      <c r="B785" s="126"/>
      <c r="C785" s="23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52"/>
      <c r="P785" s="22"/>
      <c r="Q785" s="22"/>
      <c r="R785" s="23"/>
      <c r="S785" s="23"/>
      <c r="T785" s="23"/>
      <c r="U785" s="23"/>
      <c r="V785" s="23"/>
      <c r="W785" s="23"/>
      <c r="X785" s="23"/>
      <c r="Y785" s="23"/>
      <c r="Z785" s="23"/>
      <c r="AA785" s="24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92"/>
      <c r="AN785" s="421"/>
      <c r="AO785" s="292"/>
      <c r="AP785" s="292"/>
      <c r="AQ785" s="292"/>
      <c r="AR785" s="292"/>
      <c r="AS785" s="292"/>
      <c r="AT785" s="292"/>
      <c r="AU785" s="292"/>
      <c r="AV785" s="292"/>
      <c r="AW785" s="292"/>
      <c r="AX785" s="292"/>
      <c r="AY785" s="292"/>
      <c r="AZ785" s="421"/>
      <c r="BA785" s="292"/>
      <c r="BB785" s="292"/>
      <c r="BC785" s="292"/>
      <c r="BD785" s="292"/>
      <c r="BE785" s="292"/>
      <c r="BF785" s="292"/>
      <c r="BG785" s="292"/>
      <c r="BH785" s="292"/>
      <c r="BI785" s="292"/>
      <c r="BJ785" s="292"/>
      <c r="BK785" s="24"/>
      <c r="BL785" s="53"/>
      <c r="BM785" s="26"/>
      <c r="BN785" s="23"/>
      <c r="BO785" s="23"/>
      <c r="BP785" s="23"/>
      <c r="BQ785" s="23"/>
    </row>
    <row r="786" spans="1:69" ht="12.75" customHeight="1" x14ac:dyDescent="0.25">
      <c r="A786" s="23"/>
      <c r="B786" s="126"/>
      <c r="C786" s="23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52"/>
      <c r="P786" s="22"/>
      <c r="Q786" s="22"/>
      <c r="R786" s="23"/>
      <c r="S786" s="23"/>
      <c r="T786" s="23"/>
      <c r="U786" s="23"/>
      <c r="V786" s="23"/>
      <c r="W786" s="23"/>
      <c r="X786" s="23"/>
      <c r="Y786" s="23"/>
      <c r="Z786" s="23"/>
      <c r="AA786" s="24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92"/>
      <c r="AN786" s="421"/>
      <c r="AO786" s="292"/>
      <c r="AP786" s="292"/>
      <c r="AQ786" s="292"/>
      <c r="AR786" s="292"/>
      <c r="AS786" s="292"/>
      <c r="AT786" s="292"/>
      <c r="AU786" s="292"/>
      <c r="AV786" s="292"/>
      <c r="AW786" s="292"/>
      <c r="AX786" s="292"/>
      <c r="AY786" s="292"/>
      <c r="AZ786" s="421"/>
      <c r="BA786" s="292"/>
      <c r="BB786" s="292"/>
      <c r="BC786" s="292"/>
      <c r="BD786" s="292"/>
      <c r="BE786" s="292"/>
      <c r="BF786" s="292"/>
      <c r="BG786" s="292"/>
      <c r="BH786" s="292"/>
      <c r="BI786" s="292"/>
      <c r="BJ786" s="292"/>
      <c r="BK786" s="24"/>
      <c r="BL786" s="53"/>
      <c r="BM786" s="26"/>
      <c r="BN786" s="23"/>
      <c r="BO786" s="23"/>
      <c r="BP786" s="23"/>
      <c r="BQ786" s="23"/>
    </row>
    <row r="787" spans="1:69" ht="12.75" customHeight="1" x14ac:dyDescent="0.25">
      <c r="A787" s="23"/>
      <c r="B787" s="126"/>
      <c r="C787" s="23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52"/>
      <c r="P787" s="22"/>
      <c r="Q787" s="22"/>
      <c r="R787" s="23"/>
      <c r="S787" s="23"/>
      <c r="T787" s="23"/>
      <c r="U787" s="23"/>
      <c r="V787" s="23"/>
      <c r="W787" s="23"/>
      <c r="X787" s="23"/>
      <c r="Y787" s="23"/>
      <c r="Z787" s="23"/>
      <c r="AA787" s="24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92"/>
      <c r="AN787" s="421"/>
      <c r="AO787" s="292"/>
      <c r="AP787" s="292"/>
      <c r="AQ787" s="292"/>
      <c r="AR787" s="292"/>
      <c r="AS787" s="292"/>
      <c r="AT787" s="292"/>
      <c r="AU787" s="292"/>
      <c r="AV787" s="292"/>
      <c r="AW787" s="292"/>
      <c r="AX787" s="292"/>
      <c r="AY787" s="292"/>
      <c r="AZ787" s="421"/>
      <c r="BA787" s="292"/>
      <c r="BB787" s="292"/>
      <c r="BC787" s="292"/>
      <c r="BD787" s="292"/>
      <c r="BE787" s="292"/>
      <c r="BF787" s="292"/>
      <c r="BG787" s="292"/>
      <c r="BH787" s="292"/>
      <c r="BI787" s="292"/>
      <c r="BJ787" s="292"/>
      <c r="BK787" s="24"/>
      <c r="BL787" s="53"/>
      <c r="BM787" s="26"/>
      <c r="BN787" s="23"/>
      <c r="BO787" s="23"/>
      <c r="BP787" s="23"/>
      <c r="BQ787" s="23"/>
    </row>
    <row r="788" spans="1:69" ht="12.75" customHeight="1" x14ac:dyDescent="0.25">
      <c r="A788" s="23"/>
      <c r="B788" s="126"/>
      <c r="C788" s="23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52"/>
      <c r="P788" s="22"/>
      <c r="Q788" s="22"/>
      <c r="R788" s="23"/>
      <c r="S788" s="23"/>
      <c r="T788" s="23"/>
      <c r="U788" s="23"/>
      <c r="V788" s="23"/>
      <c r="W788" s="23"/>
      <c r="X788" s="23"/>
      <c r="Y788" s="23"/>
      <c r="Z788" s="23"/>
      <c r="AA788" s="24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92"/>
      <c r="AN788" s="421"/>
      <c r="AO788" s="292"/>
      <c r="AP788" s="292"/>
      <c r="AQ788" s="292"/>
      <c r="AR788" s="292"/>
      <c r="AS788" s="292"/>
      <c r="AT788" s="292"/>
      <c r="AU788" s="292"/>
      <c r="AV788" s="292"/>
      <c r="AW788" s="292"/>
      <c r="AX788" s="292"/>
      <c r="AY788" s="292"/>
      <c r="AZ788" s="421"/>
      <c r="BA788" s="292"/>
      <c r="BB788" s="292"/>
      <c r="BC788" s="292"/>
      <c r="BD788" s="292"/>
      <c r="BE788" s="292"/>
      <c r="BF788" s="292"/>
      <c r="BG788" s="292"/>
      <c r="BH788" s="292"/>
      <c r="BI788" s="292"/>
      <c r="BJ788" s="292"/>
      <c r="BK788" s="24"/>
      <c r="BL788" s="53"/>
      <c r="BM788" s="26"/>
      <c r="BN788" s="23"/>
      <c r="BO788" s="23"/>
      <c r="BP788" s="23"/>
      <c r="BQ788" s="23"/>
    </row>
    <row r="789" spans="1:69" ht="12.75" customHeight="1" x14ac:dyDescent="0.25">
      <c r="A789" s="23"/>
      <c r="B789" s="126"/>
      <c r="C789" s="23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52"/>
      <c r="P789" s="22"/>
      <c r="Q789" s="22"/>
      <c r="R789" s="23"/>
      <c r="S789" s="23"/>
      <c r="T789" s="23"/>
      <c r="U789" s="23"/>
      <c r="V789" s="23"/>
      <c r="W789" s="23"/>
      <c r="X789" s="23"/>
      <c r="Y789" s="23"/>
      <c r="Z789" s="23"/>
      <c r="AA789" s="24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92"/>
      <c r="AN789" s="421"/>
      <c r="AO789" s="292"/>
      <c r="AP789" s="292"/>
      <c r="AQ789" s="292"/>
      <c r="AR789" s="292"/>
      <c r="AS789" s="292"/>
      <c r="AT789" s="292"/>
      <c r="AU789" s="292"/>
      <c r="AV789" s="292"/>
      <c r="AW789" s="292"/>
      <c r="AX789" s="292"/>
      <c r="AY789" s="292"/>
      <c r="AZ789" s="421"/>
      <c r="BA789" s="292"/>
      <c r="BB789" s="292"/>
      <c r="BC789" s="292"/>
      <c r="BD789" s="292"/>
      <c r="BE789" s="292"/>
      <c r="BF789" s="292"/>
      <c r="BG789" s="292"/>
      <c r="BH789" s="292"/>
      <c r="BI789" s="292"/>
      <c r="BJ789" s="292"/>
      <c r="BK789" s="24"/>
      <c r="BL789" s="53"/>
      <c r="BM789" s="26"/>
      <c r="BN789" s="23"/>
      <c r="BO789" s="23"/>
      <c r="BP789" s="23"/>
      <c r="BQ789" s="23"/>
    </row>
    <row r="790" spans="1:69" ht="12.75" customHeight="1" x14ac:dyDescent="0.25">
      <c r="A790" s="23"/>
      <c r="B790" s="126"/>
      <c r="C790" s="23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52"/>
      <c r="P790" s="22"/>
      <c r="Q790" s="22"/>
      <c r="R790" s="23"/>
      <c r="S790" s="23"/>
      <c r="T790" s="23"/>
      <c r="U790" s="23"/>
      <c r="V790" s="23"/>
      <c r="W790" s="23"/>
      <c r="X790" s="23"/>
      <c r="Y790" s="23"/>
      <c r="Z790" s="23"/>
      <c r="AA790" s="24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92"/>
      <c r="AN790" s="421"/>
      <c r="AO790" s="292"/>
      <c r="AP790" s="292"/>
      <c r="AQ790" s="292"/>
      <c r="AR790" s="292"/>
      <c r="AS790" s="292"/>
      <c r="AT790" s="292"/>
      <c r="AU790" s="292"/>
      <c r="AV790" s="292"/>
      <c r="AW790" s="292"/>
      <c r="AX790" s="292"/>
      <c r="AY790" s="292"/>
      <c r="AZ790" s="421"/>
      <c r="BA790" s="292"/>
      <c r="BB790" s="292"/>
      <c r="BC790" s="292"/>
      <c r="BD790" s="292"/>
      <c r="BE790" s="292"/>
      <c r="BF790" s="292"/>
      <c r="BG790" s="292"/>
      <c r="BH790" s="292"/>
      <c r="BI790" s="292"/>
      <c r="BJ790" s="292"/>
      <c r="BK790" s="24"/>
      <c r="BL790" s="53"/>
      <c r="BM790" s="26"/>
      <c r="BN790" s="23"/>
      <c r="BO790" s="23"/>
      <c r="BP790" s="23"/>
      <c r="BQ790" s="23"/>
    </row>
    <row r="791" spans="1:69" ht="12.75" customHeight="1" x14ac:dyDescent="0.25">
      <c r="A791" s="23"/>
      <c r="B791" s="126"/>
      <c r="C791" s="23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52"/>
      <c r="P791" s="22"/>
      <c r="Q791" s="22"/>
      <c r="R791" s="23"/>
      <c r="S791" s="23"/>
      <c r="T791" s="23"/>
      <c r="U791" s="23"/>
      <c r="V791" s="23"/>
      <c r="W791" s="23"/>
      <c r="X791" s="23"/>
      <c r="Y791" s="23"/>
      <c r="Z791" s="23"/>
      <c r="AA791" s="24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92"/>
      <c r="AN791" s="421"/>
      <c r="AO791" s="292"/>
      <c r="AP791" s="292"/>
      <c r="AQ791" s="292"/>
      <c r="AR791" s="292"/>
      <c r="AS791" s="292"/>
      <c r="AT791" s="292"/>
      <c r="AU791" s="292"/>
      <c r="AV791" s="292"/>
      <c r="AW791" s="292"/>
      <c r="AX791" s="292"/>
      <c r="AY791" s="292"/>
      <c r="AZ791" s="421"/>
      <c r="BA791" s="292"/>
      <c r="BB791" s="292"/>
      <c r="BC791" s="292"/>
      <c r="BD791" s="292"/>
      <c r="BE791" s="292"/>
      <c r="BF791" s="292"/>
      <c r="BG791" s="292"/>
      <c r="BH791" s="292"/>
      <c r="BI791" s="292"/>
      <c r="BJ791" s="292"/>
      <c r="BK791" s="24"/>
      <c r="BL791" s="53"/>
      <c r="BM791" s="26"/>
      <c r="BN791" s="23"/>
      <c r="BO791" s="23"/>
      <c r="BP791" s="23"/>
      <c r="BQ791" s="23"/>
    </row>
    <row r="792" spans="1:69" ht="12.75" customHeight="1" x14ac:dyDescent="0.25">
      <c r="A792" s="23"/>
      <c r="B792" s="126"/>
      <c r="C792" s="23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52"/>
      <c r="P792" s="22"/>
      <c r="Q792" s="22"/>
      <c r="R792" s="23"/>
      <c r="S792" s="23"/>
      <c r="T792" s="23"/>
      <c r="U792" s="23"/>
      <c r="V792" s="23"/>
      <c r="W792" s="23"/>
      <c r="X792" s="23"/>
      <c r="Y792" s="23"/>
      <c r="Z792" s="23"/>
      <c r="AA792" s="24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92"/>
      <c r="AN792" s="421"/>
      <c r="AO792" s="292"/>
      <c r="AP792" s="292"/>
      <c r="AQ792" s="292"/>
      <c r="AR792" s="292"/>
      <c r="AS792" s="292"/>
      <c r="AT792" s="292"/>
      <c r="AU792" s="292"/>
      <c r="AV792" s="292"/>
      <c r="AW792" s="292"/>
      <c r="AX792" s="292"/>
      <c r="AY792" s="292"/>
      <c r="AZ792" s="421"/>
      <c r="BA792" s="292"/>
      <c r="BB792" s="292"/>
      <c r="BC792" s="292"/>
      <c r="BD792" s="292"/>
      <c r="BE792" s="292"/>
      <c r="BF792" s="292"/>
      <c r="BG792" s="292"/>
      <c r="BH792" s="292"/>
      <c r="BI792" s="292"/>
      <c r="BJ792" s="292"/>
      <c r="BK792" s="24"/>
      <c r="BL792" s="53"/>
      <c r="BM792" s="26"/>
      <c r="BN792" s="23"/>
      <c r="BO792" s="23"/>
      <c r="BP792" s="23"/>
      <c r="BQ792" s="23"/>
    </row>
    <row r="793" spans="1:69" ht="12.75" customHeight="1" x14ac:dyDescent="0.25">
      <c r="A793" s="23"/>
      <c r="B793" s="126"/>
      <c r="C793" s="23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52"/>
      <c r="P793" s="22"/>
      <c r="Q793" s="22"/>
      <c r="R793" s="23"/>
      <c r="S793" s="23"/>
      <c r="T793" s="23"/>
      <c r="U793" s="23"/>
      <c r="V793" s="23"/>
      <c r="W793" s="23"/>
      <c r="X793" s="23"/>
      <c r="Y793" s="23"/>
      <c r="Z793" s="23"/>
      <c r="AA793" s="24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92"/>
      <c r="AN793" s="421"/>
      <c r="AO793" s="292"/>
      <c r="AP793" s="292"/>
      <c r="AQ793" s="292"/>
      <c r="AR793" s="292"/>
      <c r="AS793" s="292"/>
      <c r="AT793" s="292"/>
      <c r="AU793" s="292"/>
      <c r="AV793" s="292"/>
      <c r="AW793" s="292"/>
      <c r="AX793" s="292"/>
      <c r="AY793" s="292"/>
      <c r="AZ793" s="421"/>
      <c r="BA793" s="292"/>
      <c r="BB793" s="292"/>
      <c r="BC793" s="292"/>
      <c r="BD793" s="292"/>
      <c r="BE793" s="292"/>
      <c r="BF793" s="292"/>
      <c r="BG793" s="292"/>
      <c r="BH793" s="292"/>
      <c r="BI793" s="292"/>
      <c r="BJ793" s="292"/>
      <c r="BK793" s="24"/>
      <c r="BL793" s="53"/>
      <c r="BM793" s="26"/>
      <c r="BN793" s="23"/>
      <c r="BO793" s="23"/>
      <c r="BP793" s="23"/>
      <c r="BQ793" s="23"/>
    </row>
    <row r="794" spans="1:69" ht="12.75" customHeight="1" x14ac:dyDescent="0.25">
      <c r="A794" s="23"/>
      <c r="B794" s="126"/>
      <c r="C794" s="23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52"/>
      <c r="P794" s="22"/>
      <c r="Q794" s="22"/>
      <c r="R794" s="23"/>
      <c r="S794" s="23"/>
      <c r="T794" s="23"/>
      <c r="U794" s="23"/>
      <c r="V794" s="23"/>
      <c r="W794" s="23"/>
      <c r="X794" s="23"/>
      <c r="Y794" s="23"/>
      <c r="Z794" s="23"/>
      <c r="AA794" s="24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92"/>
      <c r="AN794" s="421"/>
      <c r="AO794" s="292"/>
      <c r="AP794" s="292"/>
      <c r="AQ794" s="292"/>
      <c r="AR794" s="292"/>
      <c r="AS794" s="292"/>
      <c r="AT794" s="292"/>
      <c r="AU794" s="292"/>
      <c r="AV794" s="292"/>
      <c r="AW794" s="292"/>
      <c r="AX794" s="292"/>
      <c r="AY794" s="292"/>
      <c r="AZ794" s="421"/>
      <c r="BA794" s="292"/>
      <c r="BB794" s="292"/>
      <c r="BC794" s="292"/>
      <c r="BD794" s="292"/>
      <c r="BE794" s="292"/>
      <c r="BF794" s="292"/>
      <c r="BG794" s="292"/>
      <c r="BH794" s="292"/>
      <c r="BI794" s="292"/>
      <c r="BJ794" s="292"/>
      <c r="BK794" s="24"/>
      <c r="BL794" s="53"/>
      <c r="BM794" s="26"/>
      <c r="BN794" s="23"/>
      <c r="BO794" s="23"/>
      <c r="BP794" s="23"/>
      <c r="BQ794" s="23"/>
    </row>
    <row r="795" spans="1:69" ht="12.75" customHeight="1" x14ac:dyDescent="0.25">
      <c r="A795" s="23"/>
      <c r="B795" s="126"/>
      <c r="C795" s="23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52"/>
      <c r="P795" s="22"/>
      <c r="Q795" s="22"/>
      <c r="R795" s="23"/>
      <c r="S795" s="23"/>
      <c r="T795" s="23"/>
      <c r="U795" s="23"/>
      <c r="V795" s="23"/>
      <c r="W795" s="23"/>
      <c r="X795" s="23"/>
      <c r="Y795" s="23"/>
      <c r="Z795" s="23"/>
      <c r="AA795" s="24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92"/>
      <c r="AN795" s="421"/>
      <c r="AO795" s="292"/>
      <c r="AP795" s="292"/>
      <c r="AQ795" s="292"/>
      <c r="AR795" s="292"/>
      <c r="AS795" s="292"/>
      <c r="AT795" s="292"/>
      <c r="AU795" s="292"/>
      <c r="AV795" s="292"/>
      <c r="AW795" s="292"/>
      <c r="AX795" s="292"/>
      <c r="AY795" s="292"/>
      <c r="AZ795" s="421"/>
      <c r="BA795" s="292"/>
      <c r="BB795" s="292"/>
      <c r="BC795" s="292"/>
      <c r="BD795" s="292"/>
      <c r="BE795" s="292"/>
      <c r="BF795" s="292"/>
      <c r="BG795" s="292"/>
      <c r="BH795" s="292"/>
      <c r="BI795" s="292"/>
      <c r="BJ795" s="292"/>
      <c r="BK795" s="24"/>
      <c r="BL795" s="53"/>
      <c r="BM795" s="26"/>
      <c r="BN795" s="23"/>
      <c r="BO795" s="23"/>
      <c r="BP795" s="23"/>
      <c r="BQ795" s="23"/>
    </row>
    <row r="796" spans="1:69" ht="12.75" customHeight="1" x14ac:dyDescent="0.25">
      <c r="A796" s="23"/>
      <c r="B796" s="126"/>
      <c r="C796" s="23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52"/>
      <c r="P796" s="22"/>
      <c r="Q796" s="22"/>
      <c r="R796" s="23"/>
      <c r="S796" s="23"/>
      <c r="T796" s="23"/>
      <c r="U796" s="23"/>
      <c r="V796" s="23"/>
      <c r="W796" s="23"/>
      <c r="X796" s="23"/>
      <c r="Y796" s="23"/>
      <c r="Z796" s="23"/>
      <c r="AA796" s="24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92"/>
      <c r="AN796" s="421"/>
      <c r="AO796" s="292"/>
      <c r="AP796" s="292"/>
      <c r="AQ796" s="292"/>
      <c r="AR796" s="292"/>
      <c r="AS796" s="292"/>
      <c r="AT796" s="292"/>
      <c r="AU796" s="292"/>
      <c r="AV796" s="292"/>
      <c r="AW796" s="292"/>
      <c r="AX796" s="292"/>
      <c r="AY796" s="292"/>
      <c r="AZ796" s="421"/>
      <c r="BA796" s="292"/>
      <c r="BB796" s="292"/>
      <c r="BC796" s="292"/>
      <c r="BD796" s="292"/>
      <c r="BE796" s="292"/>
      <c r="BF796" s="292"/>
      <c r="BG796" s="292"/>
      <c r="BH796" s="292"/>
      <c r="BI796" s="292"/>
      <c r="BJ796" s="292"/>
      <c r="BK796" s="24"/>
      <c r="BL796" s="53"/>
      <c r="BM796" s="26"/>
      <c r="BN796" s="23"/>
      <c r="BO796" s="23"/>
      <c r="BP796" s="23"/>
      <c r="BQ796" s="23"/>
    </row>
    <row r="797" spans="1:69" ht="12.75" customHeight="1" x14ac:dyDescent="0.25">
      <c r="A797" s="23"/>
      <c r="B797" s="126"/>
      <c r="C797" s="23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52"/>
      <c r="P797" s="22"/>
      <c r="Q797" s="22"/>
      <c r="R797" s="23"/>
      <c r="S797" s="23"/>
      <c r="T797" s="23"/>
      <c r="U797" s="23"/>
      <c r="V797" s="23"/>
      <c r="W797" s="23"/>
      <c r="X797" s="23"/>
      <c r="Y797" s="23"/>
      <c r="Z797" s="23"/>
      <c r="AA797" s="24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92"/>
      <c r="AN797" s="421"/>
      <c r="AO797" s="292"/>
      <c r="AP797" s="292"/>
      <c r="AQ797" s="292"/>
      <c r="AR797" s="292"/>
      <c r="AS797" s="292"/>
      <c r="AT797" s="292"/>
      <c r="AU797" s="292"/>
      <c r="AV797" s="292"/>
      <c r="AW797" s="292"/>
      <c r="AX797" s="292"/>
      <c r="AY797" s="292"/>
      <c r="AZ797" s="421"/>
      <c r="BA797" s="292"/>
      <c r="BB797" s="292"/>
      <c r="BC797" s="292"/>
      <c r="BD797" s="292"/>
      <c r="BE797" s="292"/>
      <c r="BF797" s="292"/>
      <c r="BG797" s="292"/>
      <c r="BH797" s="292"/>
      <c r="BI797" s="292"/>
      <c r="BJ797" s="292"/>
      <c r="BK797" s="24"/>
      <c r="BL797" s="53"/>
      <c r="BM797" s="26"/>
      <c r="BN797" s="23"/>
      <c r="BO797" s="23"/>
      <c r="BP797" s="23"/>
      <c r="BQ797" s="23"/>
    </row>
    <row r="798" spans="1:69" ht="12.75" customHeight="1" x14ac:dyDescent="0.25">
      <c r="A798" s="23"/>
      <c r="B798" s="126"/>
      <c r="C798" s="23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52"/>
      <c r="P798" s="22"/>
      <c r="Q798" s="22"/>
      <c r="R798" s="23"/>
      <c r="S798" s="23"/>
      <c r="T798" s="23"/>
      <c r="U798" s="23"/>
      <c r="V798" s="23"/>
      <c r="W798" s="23"/>
      <c r="X798" s="23"/>
      <c r="Y798" s="23"/>
      <c r="Z798" s="23"/>
      <c r="AA798" s="24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92"/>
      <c r="AN798" s="421"/>
      <c r="AO798" s="292"/>
      <c r="AP798" s="292"/>
      <c r="AQ798" s="292"/>
      <c r="AR798" s="292"/>
      <c r="AS798" s="292"/>
      <c r="AT798" s="292"/>
      <c r="AU798" s="292"/>
      <c r="AV798" s="292"/>
      <c r="AW798" s="292"/>
      <c r="AX798" s="292"/>
      <c r="AY798" s="292"/>
      <c r="AZ798" s="421"/>
      <c r="BA798" s="292"/>
      <c r="BB798" s="292"/>
      <c r="BC798" s="292"/>
      <c r="BD798" s="292"/>
      <c r="BE798" s="292"/>
      <c r="BF798" s="292"/>
      <c r="BG798" s="292"/>
      <c r="BH798" s="292"/>
      <c r="BI798" s="292"/>
      <c r="BJ798" s="292"/>
      <c r="BK798" s="24"/>
      <c r="BL798" s="53"/>
      <c r="BM798" s="26"/>
      <c r="BN798" s="23"/>
      <c r="BO798" s="23"/>
      <c r="BP798" s="23"/>
      <c r="BQ798" s="23"/>
    </row>
    <row r="799" spans="1:69" ht="12.75" customHeight="1" x14ac:dyDescent="0.25">
      <c r="A799" s="23"/>
      <c r="B799" s="126"/>
      <c r="C799" s="23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52"/>
      <c r="P799" s="22"/>
      <c r="Q799" s="22"/>
      <c r="R799" s="23"/>
      <c r="S799" s="23"/>
      <c r="T799" s="23"/>
      <c r="U799" s="23"/>
      <c r="V799" s="23"/>
      <c r="W799" s="23"/>
      <c r="X799" s="23"/>
      <c r="Y799" s="23"/>
      <c r="Z799" s="23"/>
      <c r="AA799" s="24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92"/>
      <c r="AN799" s="421"/>
      <c r="AO799" s="292"/>
      <c r="AP799" s="292"/>
      <c r="AQ799" s="292"/>
      <c r="AR799" s="292"/>
      <c r="AS799" s="292"/>
      <c r="AT799" s="292"/>
      <c r="AU799" s="292"/>
      <c r="AV799" s="292"/>
      <c r="AW799" s="292"/>
      <c r="AX799" s="292"/>
      <c r="AY799" s="292"/>
      <c r="AZ799" s="421"/>
      <c r="BA799" s="292"/>
      <c r="BB799" s="292"/>
      <c r="BC799" s="292"/>
      <c r="BD799" s="292"/>
      <c r="BE799" s="292"/>
      <c r="BF799" s="292"/>
      <c r="BG799" s="292"/>
      <c r="BH799" s="292"/>
      <c r="BI799" s="292"/>
      <c r="BJ799" s="292"/>
      <c r="BK799" s="24"/>
      <c r="BL799" s="53"/>
      <c r="BM799" s="26"/>
      <c r="BN799" s="23"/>
      <c r="BO799" s="23"/>
      <c r="BP799" s="23"/>
      <c r="BQ799" s="23"/>
    </row>
    <row r="800" spans="1:69" ht="12.75" customHeight="1" x14ac:dyDescent="0.25">
      <c r="A800" s="23"/>
      <c r="B800" s="126"/>
      <c r="C800" s="23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52"/>
      <c r="P800" s="22"/>
      <c r="Q800" s="22"/>
      <c r="R800" s="23"/>
      <c r="S800" s="23"/>
      <c r="T800" s="23"/>
      <c r="U800" s="23"/>
      <c r="V800" s="23"/>
      <c r="W800" s="23"/>
      <c r="X800" s="23"/>
      <c r="Y800" s="23"/>
      <c r="Z800" s="23"/>
      <c r="AA800" s="24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92"/>
      <c r="AN800" s="421"/>
      <c r="AO800" s="292"/>
      <c r="AP800" s="292"/>
      <c r="AQ800" s="292"/>
      <c r="AR800" s="292"/>
      <c r="AS800" s="292"/>
      <c r="AT800" s="292"/>
      <c r="AU800" s="292"/>
      <c r="AV800" s="292"/>
      <c r="AW800" s="292"/>
      <c r="AX800" s="292"/>
      <c r="AY800" s="292"/>
      <c r="AZ800" s="421"/>
      <c r="BA800" s="292"/>
      <c r="BB800" s="292"/>
      <c r="BC800" s="292"/>
      <c r="BD800" s="292"/>
      <c r="BE800" s="292"/>
      <c r="BF800" s="292"/>
      <c r="BG800" s="292"/>
      <c r="BH800" s="292"/>
      <c r="BI800" s="292"/>
      <c r="BJ800" s="292"/>
      <c r="BK800" s="24"/>
      <c r="BL800" s="53"/>
      <c r="BM800" s="26"/>
      <c r="BN800" s="23"/>
      <c r="BO800" s="23"/>
      <c r="BP800" s="23"/>
      <c r="BQ800" s="23"/>
    </row>
    <row r="801" spans="1:69" ht="12.75" customHeight="1" x14ac:dyDescent="0.25">
      <c r="A801" s="23"/>
      <c r="B801" s="126"/>
      <c r="C801" s="23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52"/>
      <c r="P801" s="22"/>
      <c r="Q801" s="22"/>
      <c r="R801" s="23"/>
      <c r="S801" s="23"/>
      <c r="T801" s="23"/>
      <c r="U801" s="23"/>
      <c r="V801" s="23"/>
      <c r="W801" s="23"/>
      <c r="X801" s="23"/>
      <c r="Y801" s="23"/>
      <c r="Z801" s="23"/>
      <c r="AA801" s="24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92"/>
      <c r="AN801" s="421"/>
      <c r="AO801" s="292"/>
      <c r="AP801" s="292"/>
      <c r="AQ801" s="292"/>
      <c r="AR801" s="292"/>
      <c r="AS801" s="292"/>
      <c r="AT801" s="292"/>
      <c r="AU801" s="292"/>
      <c r="AV801" s="292"/>
      <c r="AW801" s="292"/>
      <c r="AX801" s="292"/>
      <c r="AY801" s="292"/>
      <c r="AZ801" s="421"/>
      <c r="BA801" s="292"/>
      <c r="BB801" s="292"/>
      <c r="BC801" s="292"/>
      <c r="BD801" s="292"/>
      <c r="BE801" s="292"/>
      <c r="BF801" s="292"/>
      <c r="BG801" s="292"/>
      <c r="BH801" s="292"/>
      <c r="BI801" s="292"/>
      <c r="BJ801" s="292"/>
      <c r="BK801" s="24"/>
      <c r="BL801" s="53"/>
      <c r="BM801" s="26"/>
      <c r="BN801" s="23"/>
      <c r="BO801" s="23"/>
      <c r="BP801" s="23"/>
      <c r="BQ801" s="23"/>
    </row>
    <row r="802" spans="1:69" ht="12.75" customHeight="1" x14ac:dyDescent="0.25">
      <c r="A802" s="23"/>
      <c r="B802" s="126"/>
      <c r="C802" s="23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52"/>
      <c r="P802" s="22"/>
      <c r="Q802" s="22"/>
      <c r="R802" s="23"/>
      <c r="S802" s="23"/>
      <c r="T802" s="23"/>
      <c r="U802" s="23"/>
      <c r="V802" s="23"/>
      <c r="W802" s="23"/>
      <c r="X802" s="23"/>
      <c r="Y802" s="23"/>
      <c r="Z802" s="23"/>
      <c r="AA802" s="24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92"/>
      <c r="AN802" s="421"/>
      <c r="AO802" s="292"/>
      <c r="AP802" s="292"/>
      <c r="AQ802" s="292"/>
      <c r="AR802" s="292"/>
      <c r="AS802" s="292"/>
      <c r="AT802" s="292"/>
      <c r="AU802" s="292"/>
      <c r="AV802" s="292"/>
      <c r="AW802" s="292"/>
      <c r="AX802" s="292"/>
      <c r="AY802" s="292"/>
      <c r="AZ802" s="421"/>
      <c r="BA802" s="292"/>
      <c r="BB802" s="292"/>
      <c r="BC802" s="292"/>
      <c r="BD802" s="292"/>
      <c r="BE802" s="292"/>
      <c r="BF802" s="292"/>
      <c r="BG802" s="292"/>
      <c r="BH802" s="292"/>
      <c r="BI802" s="292"/>
      <c r="BJ802" s="292"/>
      <c r="BK802" s="24"/>
      <c r="BL802" s="53"/>
      <c r="BM802" s="26"/>
      <c r="BN802" s="23"/>
      <c r="BO802" s="23"/>
      <c r="BP802" s="23"/>
      <c r="BQ802" s="23"/>
    </row>
    <row r="803" spans="1:69" ht="12.75" customHeight="1" x14ac:dyDescent="0.25">
      <c r="A803" s="23"/>
      <c r="B803" s="126"/>
      <c r="C803" s="23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52"/>
      <c r="P803" s="22"/>
      <c r="Q803" s="22"/>
      <c r="R803" s="23"/>
      <c r="S803" s="23"/>
      <c r="T803" s="23"/>
      <c r="U803" s="23"/>
      <c r="V803" s="23"/>
      <c r="W803" s="23"/>
      <c r="X803" s="23"/>
      <c r="Y803" s="23"/>
      <c r="Z803" s="23"/>
      <c r="AA803" s="24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92"/>
      <c r="AN803" s="421"/>
      <c r="AO803" s="292"/>
      <c r="AP803" s="292"/>
      <c r="AQ803" s="292"/>
      <c r="AR803" s="292"/>
      <c r="AS803" s="292"/>
      <c r="AT803" s="292"/>
      <c r="AU803" s="292"/>
      <c r="AV803" s="292"/>
      <c r="AW803" s="292"/>
      <c r="AX803" s="292"/>
      <c r="AY803" s="292"/>
      <c r="AZ803" s="421"/>
      <c r="BA803" s="292"/>
      <c r="BB803" s="292"/>
      <c r="BC803" s="292"/>
      <c r="BD803" s="292"/>
      <c r="BE803" s="292"/>
      <c r="BF803" s="292"/>
      <c r="BG803" s="292"/>
      <c r="BH803" s="292"/>
      <c r="BI803" s="292"/>
      <c r="BJ803" s="292"/>
      <c r="BK803" s="24"/>
      <c r="BL803" s="53"/>
      <c r="BM803" s="26"/>
      <c r="BN803" s="23"/>
      <c r="BO803" s="23"/>
      <c r="BP803" s="23"/>
      <c r="BQ803" s="23"/>
    </row>
    <row r="804" spans="1:69" ht="12.75" customHeight="1" x14ac:dyDescent="0.25">
      <c r="A804" s="23"/>
      <c r="B804" s="126"/>
      <c r="C804" s="23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52"/>
      <c r="P804" s="22"/>
      <c r="Q804" s="22"/>
      <c r="R804" s="23"/>
      <c r="S804" s="23"/>
      <c r="T804" s="23"/>
      <c r="U804" s="23"/>
      <c r="V804" s="23"/>
      <c r="W804" s="23"/>
      <c r="X804" s="23"/>
      <c r="Y804" s="23"/>
      <c r="Z804" s="23"/>
      <c r="AA804" s="24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92"/>
      <c r="AN804" s="421"/>
      <c r="AO804" s="292"/>
      <c r="AP804" s="292"/>
      <c r="AQ804" s="292"/>
      <c r="AR804" s="292"/>
      <c r="AS804" s="292"/>
      <c r="AT804" s="292"/>
      <c r="AU804" s="292"/>
      <c r="AV804" s="292"/>
      <c r="AW804" s="292"/>
      <c r="AX804" s="292"/>
      <c r="AY804" s="292"/>
      <c r="AZ804" s="421"/>
      <c r="BA804" s="292"/>
      <c r="BB804" s="292"/>
      <c r="BC804" s="292"/>
      <c r="BD804" s="292"/>
      <c r="BE804" s="292"/>
      <c r="BF804" s="292"/>
      <c r="BG804" s="292"/>
      <c r="BH804" s="292"/>
      <c r="BI804" s="292"/>
      <c r="BJ804" s="292"/>
      <c r="BK804" s="24"/>
      <c r="BL804" s="53"/>
      <c r="BM804" s="26"/>
      <c r="BN804" s="23"/>
      <c r="BO804" s="23"/>
      <c r="BP804" s="23"/>
      <c r="BQ804" s="23"/>
    </row>
    <row r="805" spans="1:69" ht="12.75" customHeight="1" x14ac:dyDescent="0.25">
      <c r="A805" s="23"/>
      <c r="B805" s="126"/>
      <c r="C805" s="23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52"/>
      <c r="P805" s="22"/>
      <c r="Q805" s="22"/>
      <c r="R805" s="23"/>
      <c r="S805" s="23"/>
      <c r="T805" s="23"/>
      <c r="U805" s="23"/>
      <c r="V805" s="23"/>
      <c r="W805" s="23"/>
      <c r="X805" s="23"/>
      <c r="Y805" s="23"/>
      <c r="Z805" s="23"/>
      <c r="AA805" s="24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92"/>
      <c r="AN805" s="421"/>
      <c r="AO805" s="292"/>
      <c r="AP805" s="292"/>
      <c r="AQ805" s="292"/>
      <c r="AR805" s="292"/>
      <c r="AS805" s="292"/>
      <c r="AT805" s="292"/>
      <c r="AU805" s="292"/>
      <c r="AV805" s="292"/>
      <c r="AW805" s="292"/>
      <c r="AX805" s="292"/>
      <c r="AY805" s="292"/>
      <c r="AZ805" s="421"/>
      <c r="BA805" s="292"/>
      <c r="BB805" s="292"/>
      <c r="BC805" s="292"/>
      <c r="BD805" s="292"/>
      <c r="BE805" s="292"/>
      <c r="BF805" s="292"/>
      <c r="BG805" s="292"/>
      <c r="BH805" s="292"/>
      <c r="BI805" s="292"/>
      <c r="BJ805" s="292"/>
      <c r="BK805" s="24"/>
      <c r="BL805" s="53"/>
      <c r="BM805" s="26"/>
      <c r="BN805" s="23"/>
      <c r="BO805" s="23"/>
      <c r="BP805" s="23"/>
      <c r="BQ805" s="23"/>
    </row>
    <row r="806" spans="1:69" ht="12.75" customHeight="1" x14ac:dyDescent="0.25">
      <c r="A806" s="23"/>
      <c r="B806" s="126"/>
      <c r="C806" s="23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52"/>
      <c r="P806" s="22"/>
      <c r="Q806" s="22"/>
      <c r="R806" s="23"/>
      <c r="S806" s="23"/>
      <c r="T806" s="23"/>
      <c r="U806" s="23"/>
      <c r="V806" s="23"/>
      <c r="W806" s="23"/>
      <c r="X806" s="23"/>
      <c r="Y806" s="23"/>
      <c r="Z806" s="23"/>
      <c r="AA806" s="24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92"/>
      <c r="AN806" s="421"/>
      <c r="AO806" s="292"/>
      <c r="AP806" s="292"/>
      <c r="AQ806" s="292"/>
      <c r="AR806" s="292"/>
      <c r="AS806" s="292"/>
      <c r="AT806" s="292"/>
      <c r="AU806" s="292"/>
      <c r="AV806" s="292"/>
      <c r="AW806" s="292"/>
      <c r="AX806" s="292"/>
      <c r="AY806" s="292"/>
      <c r="AZ806" s="421"/>
      <c r="BA806" s="292"/>
      <c r="BB806" s="292"/>
      <c r="BC806" s="292"/>
      <c r="BD806" s="292"/>
      <c r="BE806" s="292"/>
      <c r="BF806" s="292"/>
      <c r="BG806" s="292"/>
      <c r="BH806" s="292"/>
      <c r="BI806" s="292"/>
      <c r="BJ806" s="292"/>
      <c r="BK806" s="24"/>
      <c r="BL806" s="53"/>
      <c r="BM806" s="26"/>
      <c r="BN806" s="23"/>
      <c r="BO806" s="23"/>
      <c r="BP806" s="23"/>
      <c r="BQ806" s="23"/>
    </row>
    <row r="807" spans="1:69" ht="12.75" customHeight="1" x14ac:dyDescent="0.25">
      <c r="A807" s="23"/>
      <c r="B807" s="126"/>
      <c r="C807" s="23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52"/>
      <c r="P807" s="22"/>
      <c r="Q807" s="22"/>
      <c r="R807" s="23"/>
      <c r="S807" s="23"/>
      <c r="T807" s="23"/>
      <c r="U807" s="23"/>
      <c r="V807" s="23"/>
      <c r="W807" s="23"/>
      <c r="X807" s="23"/>
      <c r="Y807" s="23"/>
      <c r="Z807" s="23"/>
      <c r="AA807" s="24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92"/>
      <c r="AN807" s="421"/>
      <c r="AO807" s="292"/>
      <c r="AP807" s="292"/>
      <c r="AQ807" s="292"/>
      <c r="AR807" s="292"/>
      <c r="AS807" s="292"/>
      <c r="AT807" s="292"/>
      <c r="AU807" s="292"/>
      <c r="AV807" s="292"/>
      <c r="AW807" s="292"/>
      <c r="AX807" s="292"/>
      <c r="AY807" s="292"/>
      <c r="AZ807" s="421"/>
      <c r="BA807" s="292"/>
      <c r="BB807" s="292"/>
      <c r="BC807" s="292"/>
      <c r="BD807" s="292"/>
      <c r="BE807" s="292"/>
      <c r="BF807" s="292"/>
      <c r="BG807" s="292"/>
      <c r="BH807" s="292"/>
      <c r="BI807" s="292"/>
      <c r="BJ807" s="292"/>
      <c r="BK807" s="24"/>
      <c r="BL807" s="53"/>
      <c r="BM807" s="26"/>
      <c r="BN807" s="23"/>
      <c r="BO807" s="23"/>
      <c r="BP807" s="23"/>
      <c r="BQ807" s="23"/>
    </row>
    <row r="808" spans="1:69" ht="12.75" customHeight="1" x14ac:dyDescent="0.25">
      <c r="A808" s="23"/>
      <c r="B808" s="126"/>
      <c r="C808" s="23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52"/>
      <c r="P808" s="22"/>
      <c r="Q808" s="22"/>
      <c r="R808" s="23"/>
      <c r="S808" s="23"/>
      <c r="T808" s="23"/>
      <c r="U808" s="23"/>
      <c r="V808" s="23"/>
      <c r="W808" s="23"/>
      <c r="X808" s="23"/>
      <c r="Y808" s="23"/>
      <c r="Z808" s="23"/>
      <c r="AA808" s="24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92"/>
      <c r="AN808" s="421"/>
      <c r="AO808" s="292"/>
      <c r="AP808" s="292"/>
      <c r="AQ808" s="292"/>
      <c r="AR808" s="292"/>
      <c r="AS808" s="292"/>
      <c r="AT808" s="292"/>
      <c r="AU808" s="292"/>
      <c r="AV808" s="292"/>
      <c r="AW808" s="292"/>
      <c r="AX808" s="292"/>
      <c r="AY808" s="292"/>
      <c r="AZ808" s="421"/>
      <c r="BA808" s="292"/>
      <c r="BB808" s="292"/>
      <c r="BC808" s="292"/>
      <c r="BD808" s="292"/>
      <c r="BE808" s="292"/>
      <c r="BF808" s="292"/>
      <c r="BG808" s="292"/>
      <c r="BH808" s="292"/>
      <c r="BI808" s="292"/>
      <c r="BJ808" s="292"/>
      <c r="BK808" s="24"/>
      <c r="BL808" s="53"/>
      <c r="BM808" s="26"/>
      <c r="BN808" s="23"/>
      <c r="BO808" s="23"/>
      <c r="BP808" s="23"/>
      <c r="BQ808" s="23"/>
    </row>
    <row r="809" spans="1:69" ht="12.75" customHeight="1" x14ac:dyDescent="0.25">
      <c r="A809" s="23"/>
      <c r="B809" s="126"/>
      <c r="C809" s="23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52"/>
      <c r="P809" s="22"/>
      <c r="Q809" s="22"/>
      <c r="R809" s="23"/>
      <c r="S809" s="23"/>
      <c r="T809" s="23"/>
      <c r="U809" s="23"/>
      <c r="V809" s="23"/>
      <c r="W809" s="23"/>
      <c r="X809" s="23"/>
      <c r="Y809" s="23"/>
      <c r="Z809" s="23"/>
      <c r="AA809" s="24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92"/>
      <c r="AN809" s="421"/>
      <c r="AO809" s="292"/>
      <c r="AP809" s="292"/>
      <c r="AQ809" s="292"/>
      <c r="AR809" s="292"/>
      <c r="AS809" s="292"/>
      <c r="AT809" s="292"/>
      <c r="AU809" s="292"/>
      <c r="AV809" s="292"/>
      <c r="AW809" s="292"/>
      <c r="AX809" s="292"/>
      <c r="AY809" s="292"/>
      <c r="AZ809" s="421"/>
      <c r="BA809" s="292"/>
      <c r="BB809" s="292"/>
      <c r="BC809" s="292"/>
      <c r="BD809" s="292"/>
      <c r="BE809" s="292"/>
      <c r="BF809" s="292"/>
      <c r="BG809" s="292"/>
      <c r="BH809" s="292"/>
      <c r="BI809" s="292"/>
      <c r="BJ809" s="292"/>
      <c r="BK809" s="24"/>
      <c r="BL809" s="53"/>
      <c r="BM809" s="26"/>
      <c r="BN809" s="23"/>
      <c r="BO809" s="23"/>
      <c r="BP809" s="23"/>
      <c r="BQ809" s="23"/>
    </row>
    <row r="810" spans="1:69" ht="12.75" customHeight="1" x14ac:dyDescent="0.25">
      <c r="A810" s="23"/>
      <c r="B810" s="126"/>
      <c r="C810" s="23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52"/>
      <c r="P810" s="22"/>
      <c r="Q810" s="22"/>
      <c r="R810" s="23"/>
      <c r="S810" s="23"/>
      <c r="T810" s="23"/>
      <c r="U810" s="23"/>
      <c r="V810" s="23"/>
      <c r="W810" s="23"/>
      <c r="X810" s="23"/>
      <c r="Y810" s="23"/>
      <c r="Z810" s="23"/>
      <c r="AA810" s="24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92"/>
      <c r="AN810" s="421"/>
      <c r="AO810" s="292"/>
      <c r="AP810" s="292"/>
      <c r="AQ810" s="292"/>
      <c r="AR810" s="292"/>
      <c r="AS810" s="292"/>
      <c r="AT810" s="292"/>
      <c r="AU810" s="292"/>
      <c r="AV810" s="292"/>
      <c r="AW810" s="292"/>
      <c r="AX810" s="292"/>
      <c r="AY810" s="292"/>
      <c r="AZ810" s="421"/>
      <c r="BA810" s="292"/>
      <c r="BB810" s="292"/>
      <c r="BC810" s="292"/>
      <c r="BD810" s="292"/>
      <c r="BE810" s="292"/>
      <c r="BF810" s="292"/>
      <c r="BG810" s="292"/>
      <c r="BH810" s="292"/>
      <c r="BI810" s="292"/>
      <c r="BJ810" s="292"/>
      <c r="BK810" s="24"/>
      <c r="BL810" s="53"/>
      <c r="BM810" s="26"/>
      <c r="BN810" s="23"/>
      <c r="BO810" s="23"/>
      <c r="BP810" s="23"/>
      <c r="BQ810" s="23"/>
    </row>
    <row r="811" spans="1:69" ht="12.75" customHeight="1" x14ac:dyDescent="0.25">
      <c r="A811" s="23"/>
      <c r="B811" s="126"/>
      <c r="C811" s="23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52"/>
      <c r="P811" s="22"/>
      <c r="Q811" s="22"/>
      <c r="R811" s="23"/>
      <c r="S811" s="23"/>
      <c r="T811" s="23"/>
      <c r="U811" s="23"/>
      <c r="V811" s="23"/>
      <c r="W811" s="23"/>
      <c r="X811" s="23"/>
      <c r="Y811" s="23"/>
      <c r="Z811" s="23"/>
      <c r="AA811" s="24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92"/>
      <c r="AN811" s="421"/>
      <c r="AO811" s="292"/>
      <c r="AP811" s="292"/>
      <c r="AQ811" s="292"/>
      <c r="AR811" s="292"/>
      <c r="AS811" s="292"/>
      <c r="AT811" s="292"/>
      <c r="AU811" s="292"/>
      <c r="AV811" s="292"/>
      <c r="AW811" s="292"/>
      <c r="AX811" s="292"/>
      <c r="AY811" s="292"/>
      <c r="AZ811" s="421"/>
      <c r="BA811" s="292"/>
      <c r="BB811" s="292"/>
      <c r="BC811" s="292"/>
      <c r="BD811" s="292"/>
      <c r="BE811" s="292"/>
      <c r="BF811" s="292"/>
      <c r="BG811" s="292"/>
      <c r="BH811" s="292"/>
      <c r="BI811" s="292"/>
      <c r="BJ811" s="292"/>
      <c r="BK811" s="24"/>
      <c r="BL811" s="53"/>
      <c r="BM811" s="26"/>
      <c r="BN811" s="23"/>
      <c r="BO811" s="23"/>
      <c r="BP811" s="23"/>
      <c r="BQ811" s="23"/>
    </row>
    <row r="812" spans="1:69" ht="12.75" customHeight="1" x14ac:dyDescent="0.25">
      <c r="A812" s="23"/>
      <c r="B812" s="126"/>
      <c r="C812" s="23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52"/>
      <c r="P812" s="22"/>
      <c r="Q812" s="22"/>
      <c r="R812" s="23"/>
      <c r="S812" s="23"/>
      <c r="T812" s="23"/>
      <c r="U812" s="23"/>
      <c r="V812" s="23"/>
      <c r="W812" s="23"/>
      <c r="X812" s="23"/>
      <c r="Y812" s="23"/>
      <c r="Z812" s="23"/>
      <c r="AA812" s="24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92"/>
      <c r="AN812" s="421"/>
      <c r="AO812" s="292"/>
      <c r="AP812" s="292"/>
      <c r="AQ812" s="292"/>
      <c r="AR812" s="292"/>
      <c r="AS812" s="292"/>
      <c r="AT812" s="292"/>
      <c r="AU812" s="292"/>
      <c r="AV812" s="292"/>
      <c r="AW812" s="292"/>
      <c r="AX812" s="292"/>
      <c r="AY812" s="292"/>
      <c r="AZ812" s="421"/>
      <c r="BA812" s="292"/>
      <c r="BB812" s="292"/>
      <c r="BC812" s="292"/>
      <c r="BD812" s="292"/>
      <c r="BE812" s="292"/>
      <c r="BF812" s="292"/>
      <c r="BG812" s="292"/>
      <c r="BH812" s="292"/>
      <c r="BI812" s="292"/>
      <c r="BJ812" s="292"/>
      <c r="BK812" s="24"/>
      <c r="BL812" s="53"/>
      <c r="BM812" s="26"/>
      <c r="BN812" s="23"/>
      <c r="BO812" s="23"/>
      <c r="BP812" s="23"/>
      <c r="BQ812" s="23"/>
    </row>
    <row r="813" spans="1:69" ht="12.75" customHeight="1" x14ac:dyDescent="0.25">
      <c r="A813" s="23"/>
      <c r="B813" s="126"/>
      <c r="C813" s="23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52"/>
      <c r="P813" s="22"/>
      <c r="Q813" s="22"/>
      <c r="R813" s="23"/>
      <c r="S813" s="23"/>
      <c r="T813" s="23"/>
      <c r="U813" s="23"/>
      <c r="V813" s="23"/>
      <c r="W813" s="23"/>
      <c r="X813" s="23"/>
      <c r="Y813" s="23"/>
      <c r="Z813" s="23"/>
      <c r="AA813" s="24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92"/>
      <c r="AN813" s="421"/>
      <c r="AO813" s="292"/>
      <c r="AP813" s="292"/>
      <c r="AQ813" s="292"/>
      <c r="AR813" s="292"/>
      <c r="AS813" s="292"/>
      <c r="AT813" s="292"/>
      <c r="AU813" s="292"/>
      <c r="AV813" s="292"/>
      <c r="AW813" s="292"/>
      <c r="AX813" s="292"/>
      <c r="AY813" s="292"/>
      <c r="AZ813" s="421"/>
      <c r="BA813" s="292"/>
      <c r="BB813" s="292"/>
      <c r="BC813" s="292"/>
      <c r="BD813" s="292"/>
      <c r="BE813" s="292"/>
      <c r="BF813" s="292"/>
      <c r="BG813" s="292"/>
      <c r="BH813" s="292"/>
      <c r="BI813" s="292"/>
      <c r="BJ813" s="292"/>
      <c r="BK813" s="24"/>
      <c r="BL813" s="53"/>
      <c r="BM813" s="26"/>
      <c r="BN813" s="23"/>
      <c r="BO813" s="23"/>
      <c r="BP813" s="23"/>
      <c r="BQ813" s="23"/>
    </row>
    <row r="814" spans="1:69" ht="12.75" customHeight="1" x14ac:dyDescent="0.25">
      <c r="A814" s="23"/>
      <c r="B814" s="126"/>
      <c r="C814" s="23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52"/>
      <c r="P814" s="22"/>
      <c r="Q814" s="22"/>
      <c r="R814" s="23"/>
      <c r="S814" s="23"/>
      <c r="T814" s="23"/>
      <c r="U814" s="23"/>
      <c r="V814" s="23"/>
      <c r="W814" s="23"/>
      <c r="X814" s="23"/>
      <c r="Y814" s="23"/>
      <c r="Z814" s="23"/>
      <c r="AA814" s="24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92"/>
      <c r="AN814" s="421"/>
      <c r="AO814" s="292"/>
      <c r="AP814" s="292"/>
      <c r="AQ814" s="292"/>
      <c r="AR814" s="292"/>
      <c r="AS814" s="292"/>
      <c r="AT814" s="292"/>
      <c r="AU814" s="292"/>
      <c r="AV814" s="292"/>
      <c r="AW814" s="292"/>
      <c r="AX814" s="292"/>
      <c r="AY814" s="292"/>
      <c r="AZ814" s="421"/>
      <c r="BA814" s="292"/>
      <c r="BB814" s="292"/>
      <c r="BC814" s="292"/>
      <c r="BD814" s="292"/>
      <c r="BE814" s="292"/>
      <c r="BF814" s="292"/>
      <c r="BG814" s="292"/>
      <c r="BH814" s="292"/>
      <c r="BI814" s="292"/>
      <c r="BJ814" s="292"/>
      <c r="BK814" s="24"/>
      <c r="BL814" s="53"/>
      <c r="BM814" s="26"/>
      <c r="BN814" s="23"/>
      <c r="BO814" s="23"/>
      <c r="BP814" s="23"/>
      <c r="BQ814" s="23"/>
    </row>
    <row r="815" spans="1:69" ht="12.75" customHeight="1" x14ac:dyDescent="0.25">
      <c r="A815" s="23"/>
      <c r="B815" s="126"/>
      <c r="C815" s="23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52"/>
      <c r="P815" s="22"/>
      <c r="Q815" s="22"/>
      <c r="R815" s="23"/>
      <c r="S815" s="23"/>
      <c r="T815" s="23"/>
      <c r="U815" s="23"/>
      <c r="V815" s="23"/>
      <c r="W815" s="23"/>
      <c r="X815" s="23"/>
      <c r="Y815" s="23"/>
      <c r="Z815" s="23"/>
      <c r="AA815" s="24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92"/>
      <c r="AN815" s="421"/>
      <c r="AO815" s="292"/>
      <c r="AP815" s="292"/>
      <c r="AQ815" s="292"/>
      <c r="AR815" s="292"/>
      <c r="AS815" s="292"/>
      <c r="AT815" s="292"/>
      <c r="AU815" s="292"/>
      <c r="AV815" s="292"/>
      <c r="AW815" s="292"/>
      <c r="AX815" s="292"/>
      <c r="AY815" s="292"/>
      <c r="AZ815" s="421"/>
      <c r="BA815" s="292"/>
      <c r="BB815" s="292"/>
      <c r="BC815" s="292"/>
      <c r="BD815" s="292"/>
      <c r="BE815" s="292"/>
      <c r="BF815" s="292"/>
      <c r="BG815" s="292"/>
      <c r="BH815" s="292"/>
      <c r="BI815" s="292"/>
      <c r="BJ815" s="292"/>
      <c r="BK815" s="24"/>
      <c r="BL815" s="53"/>
      <c r="BM815" s="26"/>
      <c r="BN815" s="23"/>
      <c r="BO815" s="23"/>
      <c r="BP815" s="23"/>
      <c r="BQ815" s="23"/>
    </row>
    <row r="816" spans="1:69" ht="12.75" customHeight="1" x14ac:dyDescent="0.25">
      <c r="A816" s="23"/>
      <c r="B816" s="126"/>
      <c r="C816" s="23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52"/>
      <c r="P816" s="22"/>
      <c r="Q816" s="22"/>
      <c r="R816" s="23"/>
      <c r="S816" s="23"/>
      <c r="T816" s="23"/>
      <c r="U816" s="23"/>
      <c r="V816" s="23"/>
      <c r="W816" s="23"/>
      <c r="X816" s="23"/>
      <c r="Y816" s="23"/>
      <c r="Z816" s="23"/>
      <c r="AA816" s="24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92"/>
      <c r="AN816" s="421"/>
      <c r="AO816" s="292"/>
      <c r="AP816" s="292"/>
      <c r="AQ816" s="292"/>
      <c r="AR816" s="292"/>
      <c r="AS816" s="292"/>
      <c r="AT816" s="292"/>
      <c r="AU816" s="292"/>
      <c r="AV816" s="292"/>
      <c r="AW816" s="292"/>
      <c r="AX816" s="292"/>
      <c r="AY816" s="292"/>
      <c r="AZ816" s="421"/>
      <c r="BA816" s="292"/>
      <c r="BB816" s="292"/>
      <c r="BC816" s="292"/>
      <c r="BD816" s="292"/>
      <c r="BE816" s="292"/>
      <c r="BF816" s="292"/>
      <c r="BG816" s="292"/>
      <c r="BH816" s="292"/>
      <c r="BI816" s="292"/>
      <c r="BJ816" s="292"/>
      <c r="BK816" s="24"/>
      <c r="BL816" s="53"/>
      <c r="BM816" s="26"/>
      <c r="BN816" s="23"/>
      <c r="BO816" s="23"/>
      <c r="BP816" s="23"/>
      <c r="BQ816" s="23"/>
    </row>
    <row r="817" spans="1:69" ht="12.75" customHeight="1" x14ac:dyDescent="0.25">
      <c r="A817" s="23"/>
      <c r="B817" s="126"/>
      <c r="C817" s="23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52"/>
      <c r="P817" s="22"/>
      <c r="Q817" s="22"/>
      <c r="R817" s="23"/>
      <c r="S817" s="23"/>
      <c r="T817" s="23"/>
      <c r="U817" s="23"/>
      <c r="V817" s="23"/>
      <c r="W817" s="23"/>
      <c r="X817" s="23"/>
      <c r="Y817" s="23"/>
      <c r="Z817" s="23"/>
      <c r="AA817" s="24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92"/>
      <c r="AN817" s="421"/>
      <c r="AO817" s="292"/>
      <c r="AP817" s="292"/>
      <c r="AQ817" s="292"/>
      <c r="AR817" s="292"/>
      <c r="AS817" s="292"/>
      <c r="AT817" s="292"/>
      <c r="AU817" s="292"/>
      <c r="AV817" s="292"/>
      <c r="AW817" s="292"/>
      <c r="AX817" s="292"/>
      <c r="AY817" s="292"/>
      <c r="AZ817" s="421"/>
      <c r="BA817" s="292"/>
      <c r="BB817" s="292"/>
      <c r="BC817" s="292"/>
      <c r="BD817" s="292"/>
      <c r="BE817" s="292"/>
      <c r="BF817" s="292"/>
      <c r="BG817" s="292"/>
      <c r="BH817" s="292"/>
      <c r="BI817" s="292"/>
      <c r="BJ817" s="292"/>
      <c r="BK817" s="24"/>
      <c r="BL817" s="53"/>
      <c r="BM817" s="26"/>
      <c r="BN817" s="23"/>
      <c r="BO817" s="23"/>
      <c r="BP817" s="23"/>
      <c r="BQ817" s="23"/>
    </row>
    <row r="818" spans="1:69" ht="12.75" customHeight="1" x14ac:dyDescent="0.25">
      <c r="A818" s="23"/>
      <c r="B818" s="126"/>
      <c r="C818" s="23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52"/>
      <c r="P818" s="22"/>
      <c r="Q818" s="22"/>
      <c r="R818" s="23"/>
      <c r="S818" s="23"/>
      <c r="T818" s="23"/>
      <c r="U818" s="23"/>
      <c r="V818" s="23"/>
      <c r="W818" s="23"/>
      <c r="X818" s="23"/>
      <c r="Y818" s="23"/>
      <c r="Z818" s="23"/>
      <c r="AA818" s="24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92"/>
      <c r="AN818" s="421"/>
      <c r="AO818" s="292"/>
      <c r="AP818" s="292"/>
      <c r="AQ818" s="292"/>
      <c r="AR818" s="292"/>
      <c r="AS818" s="292"/>
      <c r="AT818" s="292"/>
      <c r="AU818" s="292"/>
      <c r="AV818" s="292"/>
      <c r="AW818" s="292"/>
      <c r="AX818" s="292"/>
      <c r="AY818" s="292"/>
      <c r="AZ818" s="421"/>
      <c r="BA818" s="292"/>
      <c r="BB818" s="292"/>
      <c r="BC818" s="292"/>
      <c r="BD818" s="292"/>
      <c r="BE818" s="292"/>
      <c r="BF818" s="292"/>
      <c r="BG818" s="292"/>
      <c r="BH818" s="292"/>
      <c r="BI818" s="292"/>
      <c r="BJ818" s="292"/>
      <c r="BK818" s="24"/>
      <c r="BL818" s="53"/>
      <c r="BM818" s="26"/>
      <c r="BN818" s="23"/>
      <c r="BO818" s="23"/>
      <c r="BP818" s="23"/>
      <c r="BQ818" s="23"/>
    </row>
    <row r="819" spans="1:69" ht="12.75" customHeight="1" x14ac:dyDescent="0.25">
      <c r="A819" s="23"/>
      <c r="B819" s="126"/>
      <c r="C819" s="23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52"/>
      <c r="P819" s="22"/>
      <c r="Q819" s="22"/>
      <c r="R819" s="23"/>
      <c r="S819" s="23"/>
      <c r="T819" s="23"/>
      <c r="U819" s="23"/>
      <c r="V819" s="23"/>
      <c r="W819" s="23"/>
      <c r="X819" s="23"/>
      <c r="Y819" s="23"/>
      <c r="Z819" s="23"/>
      <c r="AA819" s="24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92"/>
      <c r="AN819" s="421"/>
      <c r="AO819" s="292"/>
      <c r="AP819" s="292"/>
      <c r="AQ819" s="292"/>
      <c r="AR819" s="292"/>
      <c r="AS819" s="292"/>
      <c r="AT819" s="292"/>
      <c r="AU819" s="292"/>
      <c r="AV819" s="292"/>
      <c r="AW819" s="292"/>
      <c r="AX819" s="292"/>
      <c r="AY819" s="292"/>
      <c r="AZ819" s="421"/>
      <c r="BA819" s="292"/>
      <c r="BB819" s="292"/>
      <c r="BC819" s="292"/>
      <c r="BD819" s="292"/>
      <c r="BE819" s="292"/>
      <c r="BF819" s="292"/>
      <c r="BG819" s="292"/>
      <c r="BH819" s="292"/>
      <c r="BI819" s="292"/>
      <c r="BJ819" s="292"/>
      <c r="BK819" s="24"/>
      <c r="BL819" s="53"/>
      <c r="BM819" s="26"/>
      <c r="BN819" s="23"/>
      <c r="BO819" s="23"/>
      <c r="BP819" s="23"/>
      <c r="BQ819" s="23"/>
    </row>
    <row r="820" spans="1:69" ht="12.75" customHeight="1" x14ac:dyDescent="0.25">
      <c r="A820" s="23"/>
      <c r="B820" s="126"/>
      <c r="C820" s="23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52"/>
      <c r="P820" s="22"/>
      <c r="Q820" s="22"/>
      <c r="R820" s="23"/>
      <c r="S820" s="23"/>
      <c r="T820" s="23"/>
      <c r="U820" s="23"/>
      <c r="V820" s="23"/>
      <c r="W820" s="23"/>
      <c r="X820" s="23"/>
      <c r="Y820" s="23"/>
      <c r="Z820" s="23"/>
      <c r="AA820" s="24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92"/>
      <c r="AN820" s="421"/>
      <c r="AO820" s="292"/>
      <c r="AP820" s="292"/>
      <c r="AQ820" s="292"/>
      <c r="AR820" s="292"/>
      <c r="AS820" s="292"/>
      <c r="AT820" s="292"/>
      <c r="AU820" s="292"/>
      <c r="AV820" s="292"/>
      <c r="AW820" s="292"/>
      <c r="AX820" s="292"/>
      <c r="AY820" s="292"/>
      <c r="AZ820" s="421"/>
      <c r="BA820" s="292"/>
      <c r="BB820" s="292"/>
      <c r="BC820" s="292"/>
      <c r="BD820" s="292"/>
      <c r="BE820" s="292"/>
      <c r="BF820" s="292"/>
      <c r="BG820" s="292"/>
      <c r="BH820" s="292"/>
      <c r="BI820" s="292"/>
      <c r="BJ820" s="292"/>
      <c r="BK820" s="24"/>
      <c r="BL820" s="53"/>
      <c r="BM820" s="26"/>
      <c r="BN820" s="23"/>
      <c r="BO820" s="23"/>
      <c r="BP820" s="23"/>
      <c r="BQ820" s="23"/>
    </row>
    <row r="821" spans="1:69" ht="12.75" customHeight="1" x14ac:dyDescent="0.25">
      <c r="A821" s="23"/>
      <c r="B821" s="126"/>
      <c r="C821" s="23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52"/>
      <c r="P821" s="22"/>
      <c r="Q821" s="22"/>
      <c r="R821" s="23"/>
      <c r="S821" s="23"/>
      <c r="T821" s="23"/>
      <c r="U821" s="23"/>
      <c r="V821" s="23"/>
      <c r="W821" s="23"/>
      <c r="X821" s="23"/>
      <c r="Y821" s="23"/>
      <c r="Z821" s="23"/>
      <c r="AA821" s="24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92"/>
      <c r="AN821" s="421"/>
      <c r="AO821" s="292"/>
      <c r="AP821" s="292"/>
      <c r="AQ821" s="292"/>
      <c r="AR821" s="292"/>
      <c r="AS821" s="292"/>
      <c r="AT821" s="292"/>
      <c r="AU821" s="292"/>
      <c r="AV821" s="292"/>
      <c r="AW821" s="292"/>
      <c r="AX821" s="292"/>
      <c r="AY821" s="292"/>
      <c r="AZ821" s="421"/>
      <c r="BA821" s="292"/>
      <c r="BB821" s="292"/>
      <c r="BC821" s="292"/>
      <c r="BD821" s="292"/>
      <c r="BE821" s="292"/>
      <c r="BF821" s="292"/>
      <c r="BG821" s="292"/>
      <c r="BH821" s="292"/>
      <c r="BI821" s="292"/>
      <c r="BJ821" s="292"/>
      <c r="BK821" s="24"/>
      <c r="BL821" s="53"/>
      <c r="BM821" s="26"/>
      <c r="BN821" s="23"/>
      <c r="BO821" s="23"/>
      <c r="BP821" s="23"/>
      <c r="BQ821" s="23"/>
    </row>
    <row r="822" spans="1:69" ht="12.75" customHeight="1" x14ac:dyDescent="0.25">
      <c r="A822" s="23"/>
      <c r="B822" s="126"/>
      <c r="C822" s="23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52"/>
      <c r="P822" s="22"/>
      <c r="Q822" s="22"/>
      <c r="R822" s="23"/>
      <c r="S822" s="23"/>
      <c r="T822" s="23"/>
      <c r="U822" s="23"/>
      <c r="V822" s="23"/>
      <c r="W822" s="23"/>
      <c r="X822" s="23"/>
      <c r="Y822" s="23"/>
      <c r="Z822" s="23"/>
      <c r="AA822" s="24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92"/>
      <c r="AN822" s="421"/>
      <c r="AO822" s="292"/>
      <c r="AP822" s="292"/>
      <c r="AQ822" s="292"/>
      <c r="AR822" s="292"/>
      <c r="AS822" s="292"/>
      <c r="AT822" s="292"/>
      <c r="AU822" s="292"/>
      <c r="AV822" s="292"/>
      <c r="AW822" s="292"/>
      <c r="AX822" s="292"/>
      <c r="AY822" s="292"/>
      <c r="AZ822" s="421"/>
      <c r="BA822" s="292"/>
      <c r="BB822" s="292"/>
      <c r="BC822" s="292"/>
      <c r="BD822" s="292"/>
      <c r="BE822" s="292"/>
      <c r="BF822" s="292"/>
      <c r="BG822" s="292"/>
      <c r="BH822" s="292"/>
      <c r="BI822" s="292"/>
      <c r="BJ822" s="292"/>
      <c r="BK822" s="24"/>
      <c r="BL822" s="53"/>
      <c r="BM822" s="26"/>
      <c r="BN822" s="23"/>
      <c r="BO822" s="23"/>
      <c r="BP822" s="23"/>
      <c r="BQ822" s="23"/>
    </row>
    <row r="823" spans="1:69" ht="12.75" customHeight="1" x14ac:dyDescent="0.25">
      <c r="A823" s="23"/>
      <c r="B823" s="126"/>
      <c r="C823" s="23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52"/>
      <c r="P823" s="22"/>
      <c r="Q823" s="22"/>
      <c r="R823" s="23"/>
      <c r="S823" s="23"/>
      <c r="T823" s="23"/>
      <c r="U823" s="23"/>
      <c r="V823" s="23"/>
      <c r="W823" s="23"/>
      <c r="X823" s="23"/>
      <c r="Y823" s="23"/>
      <c r="Z823" s="23"/>
      <c r="AA823" s="24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92"/>
      <c r="AN823" s="421"/>
      <c r="AO823" s="292"/>
      <c r="AP823" s="292"/>
      <c r="AQ823" s="292"/>
      <c r="AR823" s="292"/>
      <c r="AS823" s="292"/>
      <c r="AT823" s="292"/>
      <c r="AU823" s="292"/>
      <c r="AV823" s="292"/>
      <c r="AW823" s="292"/>
      <c r="AX823" s="292"/>
      <c r="AY823" s="292"/>
      <c r="AZ823" s="421"/>
      <c r="BA823" s="292"/>
      <c r="BB823" s="292"/>
      <c r="BC823" s="292"/>
      <c r="BD823" s="292"/>
      <c r="BE823" s="292"/>
      <c r="BF823" s="292"/>
      <c r="BG823" s="292"/>
      <c r="BH823" s="292"/>
      <c r="BI823" s="292"/>
      <c r="BJ823" s="292"/>
      <c r="BK823" s="24"/>
      <c r="BL823" s="53"/>
      <c r="BM823" s="26"/>
      <c r="BN823" s="23"/>
      <c r="BO823" s="23"/>
      <c r="BP823" s="23"/>
      <c r="BQ823" s="23"/>
    </row>
    <row r="824" spans="1:69" ht="12.75" customHeight="1" x14ac:dyDescent="0.25">
      <c r="A824" s="23"/>
      <c r="B824" s="126"/>
      <c r="C824" s="23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52"/>
      <c r="P824" s="22"/>
      <c r="Q824" s="22"/>
      <c r="R824" s="23"/>
      <c r="S824" s="23"/>
      <c r="T824" s="23"/>
      <c r="U824" s="23"/>
      <c r="V824" s="23"/>
      <c r="W824" s="23"/>
      <c r="X824" s="23"/>
      <c r="Y824" s="23"/>
      <c r="Z824" s="23"/>
      <c r="AA824" s="24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92"/>
      <c r="AN824" s="421"/>
      <c r="AO824" s="292"/>
      <c r="AP824" s="292"/>
      <c r="AQ824" s="292"/>
      <c r="AR824" s="292"/>
      <c r="AS824" s="292"/>
      <c r="AT824" s="292"/>
      <c r="AU824" s="292"/>
      <c r="AV824" s="292"/>
      <c r="AW824" s="292"/>
      <c r="AX824" s="292"/>
      <c r="AY824" s="292"/>
      <c r="AZ824" s="421"/>
      <c r="BA824" s="292"/>
      <c r="BB824" s="292"/>
      <c r="BC824" s="292"/>
      <c r="BD824" s="292"/>
      <c r="BE824" s="292"/>
      <c r="BF824" s="292"/>
      <c r="BG824" s="292"/>
      <c r="BH824" s="292"/>
      <c r="BI824" s="292"/>
      <c r="BJ824" s="292"/>
      <c r="BK824" s="24"/>
      <c r="BL824" s="53"/>
      <c r="BM824" s="26"/>
      <c r="BN824" s="23"/>
      <c r="BO824" s="23"/>
      <c r="BP824" s="23"/>
      <c r="BQ824" s="23"/>
    </row>
    <row r="825" spans="1:69" ht="12.75" customHeight="1" x14ac:dyDescent="0.25">
      <c r="A825" s="23"/>
      <c r="B825" s="126"/>
      <c r="C825" s="23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52"/>
      <c r="P825" s="22"/>
      <c r="Q825" s="22"/>
      <c r="R825" s="23"/>
      <c r="S825" s="23"/>
      <c r="T825" s="23"/>
      <c r="U825" s="23"/>
      <c r="V825" s="23"/>
      <c r="W825" s="23"/>
      <c r="X825" s="23"/>
      <c r="Y825" s="23"/>
      <c r="Z825" s="23"/>
      <c r="AA825" s="24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92"/>
      <c r="AN825" s="421"/>
      <c r="AO825" s="292"/>
      <c r="AP825" s="292"/>
      <c r="AQ825" s="292"/>
      <c r="AR825" s="292"/>
      <c r="AS825" s="292"/>
      <c r="AT825" s="292"/>
      <c r="AU825" s="292"/>
      <c r="AV825" s="292"/>
      <c r="AW825" s="292"/>
      <c r="AX825" s="292"/>
      <c r="AY825" s="292"/>
      <c r="AZ825" s="421"/>
      <c r="BA825" s="292"/>
      <c r="BB825" s="292"/>
      <c r="BC825" s="292"/>
      <c r="BD825" s="292"/>
      <c r="BE825" s="292"/>
      <c r="BF825" s="292"/>
      <c r="BG825" s="292"/>
      <c r="BH825" s="292"/>
      <c r="BI825" s="292"/>
      <c r="BJ825" s="292"/>
      <c r="BK825" s="24"/>
      <c r="BL825" s="53"/>
      <c r="BM825" s="26"/>
      <c r="BN825" s="23"/>
      <c r="BO825" s="23"/>
      <c r="BP825" s="23"/>
      <c r="BQ825" s="23"/>
    </row>
    <row r="826" spans="1:69" ht="12.75" customHeight="1" x14ac:dyDescent="0.25">
      <c r="A826" s="23"/>
      <c r="B826" s="126"/>
      <c r="C826" s="23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52"/>
      <c r="P826" s="22"/>
      <c r="Q826" s="22"/>
      <c r="R826" s="23"/>
      <c r="S826" s="23"/>
      <c r="T826" s="23"/>
      <c r="U826" s="23"/>
      <c r="V826" s="23"/>
      <c r="W826" s="23"/>
      <c r="X826" s="23"/>
      <c r="Y826" s="23"/>
      <c r="Z826" s="23"/>
      <c r="AA826" s="24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92"/>
      <c r="AN826" s="421"/>
      <c r="AO826" s="292"/>
      <c r="AP826" s="292"/>
      <c r="AQ826" s="292"/>
      <c r="AR826" s="292"/>
      <c r="AS826" s="292"/>
      <c r="AT826" s="292"/>
      <c r="AU826" s="292"/>
      <c r="AV826" s="292"/>
      <c r="AW826" s="292"/>
      <c r="AX826" s="292"/>
      <c r="AY826" s="292"/>
      <c r="AZ826" s="421"/>
      <c r="BA826" s="292"/>
      <c r="BB826" s="292"/>
      <c r="BC826" s="292"/>
      <c r="BD826" s="292"/>
      <c r="BE826" s="292"/>
      <c r="BF826" s="292"/>
      <c r="BG826" s="292"/>
      <c r="BH826" s="292"/>
      <c r="BI826" s="292"/>
      <c r="BJ826" s="292"/>
      <c r="BK826" s="24"/>
      <c r="BL826" s="53"/>
      <c r="BM826" s="26"/>
      <c r="BN826" s="23"/>
      <c r="BO826" s="23"/>
      <c r="BP826" s="23"/>
      <c r="BQ826" s="23"/>
    </row>
    <row r="827" spans="1:69" ht="12.75" customHeight="1" x14ac:dyDescent="0.25">
      <c r="A827" s="23"/>
      <c r="B827" s="126"/>
      <c r="C827" s="23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52"/>
      <c r="P827" s="22"/>
      <c r="Q827" s="22"/>
      <c r="R827" s="23"/>
      <c r="S827" s="23"/>
      <c r="T827" s="23"/>
      <c r="U827" s="23"/>
      <c r="V827" s="23"/>
      <c r="W827" s="23"/>
      <c r="X827" s="23"/>
      <c r="Y827" s="23"/>
      <c r="Z827" s="23"/>
      <c r="AA827" s="24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92"/>
      <c r="AN827" s="421"/>
      <c r="AO827" s="292"/>
      <c r="AP827" s="292"/>
      <c r="AQ827" s="292"/>
      <c r="AR827" s="292"/>
      <c r="AS827" s="292"/>
      <c r="AT827" s="292"/>
      <c r="AU827" s="292"/>
      <c r="AV827" s="292"/>
      <c r="AW827" s="292"/>
      <c r="AX827" s="292"/>
      <c r="AY827" s="292"/>
      <c r="AZ827" s="421"/>
      <c r="BA827" s="292"/>
      <c r="BB827" s="292"/>
      <c r="BC827" s="292"/>
      <c r="BD827" s="292"/>
      <c r="BE827" s="292"/>
      <c r="BF827" s="292"/>
      <c r="BG827" s="292"/>
      <c r="BH827" s="292"/>
      <c r="BI827" s="292"/>
      <c r="BJ827" s="292"/>
      <c r="BK827" s="24"/>
      <c r="BL827" s="53"/>
      <c r="BM827" s="26"/>
      <c r="BN827" s="23"/>
      <c r="BO827" s="23"/>
      <c r="BP827" s="23"/>
      <c r="BQ827" s="23"/>
    </row>
    <row r="828" spans="1:69" ht="12.75" customHeight="1" x14ac:dyDescent="0.25">
      <c r="A828" s="23"/>
      <c r="B828" s="126"/>
      <c r="C828" s="23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52"/>
      <c r="P828" s="22"/>
      <c r="Q828" s="22"/>
      <c r="R828" s="23"/>
      <c r="S828" s="23"/>
      <c r="T828" s="23"/>
      <c r="U828" s="23"/>
      <c r="V828" s="23"/>
      <c r="W828" s="23"/>
      <c r="X828" s="23"/>
      <c r="Y828" s="23"/>
      <c r="Z828" s="23"/>
      <c r="AA828" s="24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92"/>
      <c r="AN828" s="421"/>
      <c r="AO828" s="292"/>
      <c r="AP828" s="292"/>
      <c r="AQ828" s="292"/>
      <c r="AR828" s="292"/>
      <c r="AS828" s="292"/>
      <c r="AT828" s="292"/>
      <c r="AU828" s="292"/>
      <c r="AV828" s="292"/>
      <c r="AW828" s="292"/>
      <c r="AX828" s="292"/>
      <c r="AY828" s="292"/>
      <c r="AZ828" s="421"/>
      <c r="BA828" s="292"/>
      <c r="BB828" s="292"/>
      <c r="BC828" s="292"/>
      <c r="BD828" s="292"/>
      <c r="BE828" s="292"/>
      <c r="BF828" s="292"/>
      <c r="BG828" s="292"/>
      <c r="BH828" s="292"/>
      <c r="BI828" s="292"/>
      <c r="BJ828" s="292"/>
      <c r="BK828" s="24"/>
      <c r="BL828" s="53"/>
      <c r="BM828" s="26"/>
      <c r="BN828" s="23"/>
      <c r="BO828" s="23"/>
      <c r="BP828" s="23"/>
      <c r="BQ828" s="23"/>
    </row>
    <row r="829" spans="1:69" ht="12.75" customHeight="1" x14ac:dyDescent="0.25">
      <c r="A829" s="23"/>
      <c r="B829" s="126"/>
      <c r="C829" s="23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52"/>
      <c r="P829" s="22"/>
      <c r="Q829" s="22"/>
      <c r="R829" s="23"/>
      <c r="S829" s="23"/>
      <c r="T829" s="23"/>
      <c r="U829" s="23"/>
      <c r="V829" s="23"/>
      <c r="W829" s="23"/>
      <c r="X829" s="23"/>
      <c r="Y829" s="23"/>
      <c r="Z829" s="23"/>
      <c r="AA829" s="24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92"/>
      <c r="AN829" s="421"/>
      <c r="AO829" s="292"/>
      <c r="AP829" s="292"/>
      <c r="AQ829" s="292"/>
      <c r="AR829" s="292"/>
      <c r="AS829" s="292"/>
      <c r="AT829" s="292"/>
      <c r="AU829" s="292"/>
      <c r="AV829" s="292"/>
      <c r="AW829" s="292"/>
      <c r="AX829" s="292"/>
      <c r="AY829" s="292"/>
      <c r="AZ829" s="421"/>
      <c r="BA829" s="292"/>
      <c r="BB829" s="292"/>
      <c r="BC829" s="292"/>
      <c r="BD829" s="292"/>
      <c r="BE829" s="292"/>
      <c r="BF829" s="292"/>
      <c r="BG829" s="292"/>
      <c r="BH829" s="292"/>
      <c r="BI829" s="292"/>
      <c r="BJ829" s="292"/>
      <c r="BK829" s="24"/>
      <c r="BL829" s="53"/>
      <c r="BM829" s="26"/>
      <c r="BN829" s="23"/>
      <c r="BO829" s="23"/>
      <c r="BP829" s="23"/>
      <c r="BQ829" s="23"/>
    </row>
    <row r="830" spans="1:69" ht="12.75" customHeight="1" x14ac:dyDescent="0.25">
      <c r="A830" s="23"/>
      <c r="B830" s="126"/>
      <c r="C830" s="23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52"/>
      <c r="P830" s="22"/>
      <c r="Q830" s="22"/>
      <c r="R830" s="23"/>
      <c r="S830" s="23"/>
      <c r="T830" s="23"/>
      <c r="U830" s="23"/>
      <c r="V830" s="23"/>
      <c r="W830" s="23"/>
      <c r="X830" s="23"/>
      <c r="Y830" s="23"/>
      <c r="Z830" s="23"/>
      <c r="AA830" s="24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92"/>
      <c r="AN830" s="421"/>
      <c r="AO830" s="292"/>
      <c r="AP830" s="292"/>
      <c r="AQ830" s="292"/>
      <c r="AR830" s="292"/>
      <c r="AS830" s="292"/>
      <c r="AT830" s="292"/>
      <c r="AU830" s="292"/>
      <c r="AV830" s="292"/>
      <c r="AW830" s="292"/>
      <c r="AX830" s="292"/>
      <c r="AY830" s="292"/>
      <c r="AZ830" s="421"/>
      <c r="BA830" s="292"/>
      <c r="BB830" s="292"/>
      <c r="BC830" s="292"/>
      <c r="BD830" s="292"/>
      <c r="BE830" s="292"/>
      <c r="BF830" s="292"/>
      <c r="BG830" s="292"/>
      <c r="BH830" s="292"/>
      <c r="BI830" s="292"/>
      <c r="BJ830" s="292"/>
      <c r="BK830" s="24"/>
      <c r="BL830" s="53"/>
      <c r="BM830" s="26"/>
      <c r="BN830" s="23"/>
      <c r="BO830" s="23"/>
      <c r="BP830" s="23"/>
      <c r="BQ830" s="23"/>
    </row>
    <row r="831" spans="1:69" ht="12.75" customHeight="1" x14ac:dyDescent="0.25">
      <c r="A831" s="23"/>
      <c r="B831" s="126"/>
      <c r="C831" s="23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52"/>
      <c r="P831" s="22"/>
      <c r="Q831" s="22"/>
      <c r="R831" s="23"/>
      <c r="S831" s="23"/>
      <c r="T831" s="23"/>
      <c r="U831" s="23"/>
      <c r="V831" s="23"/>
      <c r="W831" s="23"/>
      <c r="X831" s="23"/>
      <c r="Y831" s="23"/>
      <c r="Z831" s="23"/>
      <c r="AA831" s="24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92"/>
      <c r="AN831" s="421"/>
      <c r="AO831" s="292"/>
      <c r="AP831" s="292"/>
      <c r="AQ831" s="292"/>
      <c r="AR831" s="292"/>
      <c r="AS831" s="292"/>
      <c r="AT831" s="292"/>
      <c r="AU831" s="292"/>
      <c r="AV831" s="292"/>
      <c r="AW831" s="292"/>
      <c r="AX831" s="292"/>
      <c r="AY831" s="292"/>
      <c r="AZ831" s="421"/>
      <c r="BA831" s="292"/>
      <c r="BB831" s="292"/>
      <c r="BC831" s="292"/>
      <c r="BD831" s="292"/>
      <c r="BE831" s="292"/>
      <c r="BF831" s="292"/>
      <c r="BG831" s="292"/>
      <c r="BH831" s="292"/>
      <c r="BI831" s="292"/>
      <c r="BJ831" s="292"/>
      <c r="BK831" s="24"/>
      <c r="BL831" s="53"/>
      <c r="BM831" s="26"/>
      <c r="BN831" s="23"/>
      <c r="BO831" s="23"/>
      <c r="BP831" s="23"/>
      <c r="BQ831" s="23"/>
    </row>
    <row r="832" spans="1:69" ht="12.75" customHeight="1" x14ac:dyDescent="0.25">
      <c r="A832" s="23"/>
      <c r="B832" s="126"/>
      <c r="C832" s="23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52"/>
      <c r="P832" s="22"/>
      <c r="Q832" s="22"/>
      <c r="R832" s="23"/>
      <c r="S832" s="23"/>
      <c r="T832" s="23"/>
      <c r="U832" s="23"/>
      <c r="V832" s="23"/>
      <c r="W832" s="23"/>
      <c r="X832" s="23"/>
      <c r="Y832" s="23"/>
      <c r="Z832" s="23"/>
      <c r="AA832" s="24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92"/>
      <c r="AN832" s="421"/>
      <c r="AO832" s="292"/>
      <c r="AP832" s="292"/>
      <c r="AQ832" s="292"/>
      <c r="AR832" s="292"/>
      <c r="AS832" s="292"/>
      <c r="AT832" s="292"/>
      <c r="AU832" s="292"/>
      <c r="AV832" s="292"/>
      <c r="AW832" s="292"/>
      <c r="AX832" s="292"/>
      <c r="AY832" s="292"/>
      <c r="AZ832" s="421"/>
      <c r="BA832" s="292"/>
      <c r="BB832" s="292"/>
      <c r="BC832" s="292"/>
      <c r="BD832" s="292"/>
      <c r="BE832" s="292"/>
      <c r="BF832" s="292"/>
      <c r="BG832" s="292"/>
      <c r="BH832" s="292"/>
      <c r="BI832" s="292"/>
      <c r="BJ832" s="292"/>
      <c r="BK832" s="24"/>
      <c r="BL832" s="53"/>
      <c r="BM832" s="26"/>
      <c r="BN832" s="23"/>
      <c r="BO832" s="23"/>
      <c r="BP832" s="23"/>
      <c r="BQ832" s="23"/>
    </row>
    <row r="833" spans="1:69" ht="12.75" customHeight="1" x14ac:dyDescent="0.25">
      <c r="A833" s="23"/>
      <c r="B833" s="126"/>
      <c r="C833" s="23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52"/>
      <c r="P833" s="22"/>
      <c r="Q833" s="22"/>
      <c r="R833" s="23"/>
      <c r="S833" s="23"/>
      <c r="T833" s="23"/>
      <c r="U833" s="23"/>
      <c r="V833" s="23"/>
      <c r="W833" s="23"/>
      <c r="X833" s="23"/>
      <c r="Y833" s="23"/>
      <c r="Z833" s="23"/>
      <c r="AA833" s="24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92"/>
      <c r="AN833" s="421"/>
      <c r="AO833" s="292"/>
      <c r="AP833" s="292"/>
      <c r="AQ833" s="292"/>
      <c r="AR833" s="292"/>
      <c r="AS833" s="292"/>
      <c r="AT833" s="292"/>
      <c r="AU833" s="292"/>
      <c r="AV833" s="292"/>
      <c r="AW833" s="292"/>
      <c r="AX833" s="292"/>
      <c r="AY833" s="292"/>
      <c r="AZ833" s="421"/>
      <c r="BA833" s="292"/>
      <c r="BB833" s="292"/>
      <c r="BC833" s="292"/>
      <c r="BD833" s="292"/>
      <c r="BE833" s="292"/>
      <c r="BF833" s="292"/>
      <c r="BG833" s="292"/>
      <c r="BH833" s="292"/>
      <c r="BI833" s="292"/>
      <c r="BJ833" s="292"/>
      <c r="BK833" s="24"/>
      <c r="BL833" s="53"/>
      <c r="BM833" s="26"/>
      <c r="BN833" s="23"/>
      <c r="BO833" s="23"/>
      <c r="BP833" s="23"/>
      <c r="BQ833" s="23"/>
    </row>
    <row r="834" spans="1:69" ht="12.75" customHeight="1" x14ac:dyDescent="0.25">
      <c r="A834" s="23"/>
      <c r="B834" s="126"/>
      <c r="C834" s="23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52"/>
      <c r="P834" s="22"/>
      <c r="Q834" s="22"/>
      <c r="R834" s="23"/>
      <c r="S834" s="23"/>
      <c r="T834" s="23"/>
      <c r="U834" s="23"/>
      <c r="V834" s="23"/>
      <c r="W834" s="23"/>
      <c r="X834" s="23"/>
      <c r="Y834" s="23"/>
      <c r="Z834" s="23"/>
      <c r="AA834" s="24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92"/>
      <c r="AN834" s="421"/>
      <c r="AO834" s="292"/>
      <c r="AP834" s="292"/>
      <c r="AQ834" s="292"/>
      <c r="AR834" s="292"/>
      <c r="AS834" s="292"/>
      <c r="AT834" s="292"/>
      <c r="AU834" s="292"/>
      <c r="AV834" s="292"/>
      <c r="AW834" s="292"/>
      <c r="AX834" s="292"/>
      <c r="AY834" s="292"/>
      <c r="AZ834" s="421"/>
      <c r="BA834" s="292"/>
      <c r="BB834" s="292"/>
      <c r="BC834" s="292"/>
      <c r="BD834" s="292"/>
      <c r="BE834" s="292"/>
      <c r="BF834" s="292"/>
      <c r="BG834" s="292"/>
      <c r="BH834" s="292"/>
      <c r="BI834" s="292"/>
      <c r="BJ834" s="292"/>
      <c r="BK834" s="24"/>
      <c r="BL834" s="53"/>
      <c r="BM834" s="26"/>
      <c r="BN834" s="23"/>
      <c r="BO834" s="23"/>
      <c r="BP834" s="23"/>
      <c r="BQ834" s="23"/>
    </row>
    <row r="835" spans="1:69" ht="12.75" customHeight="1" x14ac:dyDescent="0.25">
      <c r="A835" s="23"/>
      <c r="B835" s="126"/>
      <c r="C835" s="23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52"/>
      <c r="P835" s="22"/>
      <c r="Q835" s="22"/>
      <c r="R835" s="23"/>
      <c r="S835" s="23"/>
      <c r="T835" s="23"/>
      <c r="U835" s="23"/>
      <c r="V835" s="23"/>
      <c r="W835" s="23"/>
      <c r="X835" s="23"/>
      <c r="Y835" s="23"/>
      <c r="Z835" s="23"/>
      <c r="AA835" s="24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92"/>
      <c r="AN835" s="421"/>
      <c r="AO835" s="292"/>
      <c r="AP835" s="292"/>
      <c r="AQ835" s="292"/>
      <c r="AR835" s="292"/>
      <c r="AS835" s="292"/>
      <c r="AT835" s="292"/>
      <c r="AU835" s="292"/>
      <c r="AV835" s="292"/>
      <c r="AW835" s="292"/>
      <c r="AX835" s="292"/>
      <c r="AY835" s="292"/>
      <c r="AZ835" s="421"/>
      <c r="BA835" s="292"/>
      <c r="BB835" s="292"/>
      <c r="BC835" s="292"/>
      <c r="BD835" s="292"/>
      <c r="BE835" s="292"/>
      <c r="BF835" s="292"/>
      <c r="BG835" s="292"/>
      <c r="BH835" s="292"/>
      <c r="BI835" s="292"/>
      <c r="BJ835" s="292"/>
      <c r="BK835" s="24"/>
      <c r="BL835" s="53"/>
      <c r="BM835" s="26"/>
      <c r="BN835" s="23"/>
      <c r="BO835" s="23"/>
      <c r="BP835" s="23"/>
      <c r="BQ835" s="23"/>
    </row>
    <row r="836" spans="1:69" ht="12.75" customHeight="1" x14ac:dyDescent="0.25">
      <c r="A836" s="23"/>
      <c r="B836" s="126"/>
      <c r="C836" s="23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52"/>
      <c r="P836" s="22"/>
      <c r="Q836" s="22"/>
      <c r="R836" s="23"/>
      <c r="S836" s="23"/>
      <c r="T836" s="23"/>
      <c r="U836" s="23"/>
      <c r="V836" s="23"/>
      <c r="W836" s="23"/>
      <c r="X836" s="23"/>
      <c r="Y836" s="23"/>
      <c r="Z836" s="23"/>
      <c r="AA836" s="24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92"/>
      <c r="AN836" s="421"/>
      <c r="AO836" s="292"/>
      <c r="AP836" s="292"/>
      <c r="AQ836" s="292"/>
      <c r="AR836" s="292"/>
      <c r="AS836" s="292"/>
      <c r="AT836" s="292"/>
      <c r="AU836" s="292"/>
      <c r="AV836" s="292"/>
      <c r="AW836" s="292"/>
      <c r="AX836" s="292"/>
      <c r="AY836" s="292"/>
      <c r="AZ836" s="421"/>
      <c r="BA836" s="292"/>
      <c r="BB836" s="292"/>
      <c r="BC836" s="292"/>
      <c r="BD836" s="292"/>
      <c r="BE836" s="292"/>
      <c r="BF836" s="292"/>
      <c r="BG836" s="292"/>
      <c r="BH836" s="292"/>
      <c r="BI836" s="292"/>
      <c r="BJ836" s="292"/>
      <c r="BK836" s="24"/>
      <c r="BL836" s="53"/>
      <c r="BM836" s="26"/>
      <c r="BN836" s="23"/>
      <c r="BO836" s="23"/>
      <c r="BP836" s="23"/>
      <c r="BQ836" s="23"/>
    </row>
    <row r="837" spans="1:69" ht="12.75" customHeight="1" x14ac:dyDescent="0.25">
      <c r="A837" s="23"/>
      <c r="B837" s="126"/>
      <c r="C837" s="23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52"/>
      <c r="P837" s="22"/>
      <c r="Q837" s="22"/>
      <c r="R837" s="23"/>
      <c r="S837" s="23"/>
      <c r="T837" s="23"/>
      <c r="U837" s="23"/>
      <c r="V837" s="23"/>
      <c r="W837" s="23"/>
      <c r="X837" s="23"/>
      <c r="Y837" s="23"/>
      <c r="Z837" s="23"/>
      <c r="AA837" s="24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92"/>
      <c r="AN837" s="421"/>
      <c r="AO837" s="292"/>
      <c r="AP837" s="292"/>
      <c r="AQ837" s="292"/>
      <c r="AR837" s="292"/>
      <c r="AS837" s="292"/>
      <c r="AT837" s="292"/>
      <c r="AU837" s="292"/>
      <c r="AV837" s="292"/>
      <c r="AW837" s="292"/>
      <c r="AX837" s="292"/>
      <c r="AY837" s="292"/>
      <c r="AZ837" s="421"/>
      <c r="BA837" s="292"/>
      <c r="BB837" s="292"/>
      <c r="BC837" s="292"/>
      <c r="BD837" s="292"/>
      <c r="BE837" s="292"/>
      <c r="BF837" s="292"/>
      <c r="BG837" s="292"/>
      <c r="BH837" s="292"/>
      <c r="BI837" s="292"/>
      <c r="BJ837" s="292"/>
      <c r="BK837" s="24"/>
      <c r="BL837" s="53"/>
      <c r="BM837" s="26"/>
      <c r="BN837" s="23"/>
      <c r="BO837" s="23"/>
      <c r="BP837" s="23"/>
      <c r="BQ837" s="23"/>
    </row>
    <row r="838" spans="1:69" ht="12.75" customHeight="1" x14ac:dyDescent="0.25">
      <c r="A838" s="23"/>
      <c r="B838" s="126"/>
      <c r="C838" s="23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52"/>
      <c r="P838" s="22"/>
      <c r="Q838" s="22"/>
      <c r="R838" s="23"/>
      <c r="S838" s="23"/>
      <c r="T838" s="23"/>
      <c r="U838" s="23"/>
      <c r="V838" s="23"/>
      <c r="W838" s="23"/>
      <c r="X838" s="23"/>
      <c r="Y838" s="23"/>
      <c r="Z838" s="23"/>
      <c r="AA838" s="24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92"/>
      <c r="AN838" s="421"/>
      <c r="AO838" s="292"/>
      <c r="AP838" s="292"/>
      <c r="AQ838" s="292"/>
      <c r="AR838" s="292"/>
      <c r="AS838" s="292"/>
      <c r="AT838" s="292"/>
      <c r="AU838" s="292"/>
      <c r="AV838" s="292"/>
      <c r="AW838" s="292"/>
      <c r="AX838" s="292"/>
      <c r="AY838" s="292"/>
      <c r="AZ838" s="421"/>
      <c r="BA838" s="292"/>
      <c r="BB838" s="292"/>
      <c r="BC838" s="292"/>
      <c r="BD838" s="292"/>
      <c r="BE838" s="292"/>
      <c r="BF838" s="292"/>
      <c r="BG838" s="292"/>
      <c r="BH838" s="292"/>
      <c r="BI838" s="292"/>
      <c r="BJ838" s="292"/>
      <c r="BK838" s="24"/>
      <c r="BL838" s="53"/>
      <c r="BM838" s="26"/>
      <c r="BN838" s="23"/>
      <c r="BO838" s="23"/>
      <c r="BP838" s="23"/>
      <c r="BQ838" s="23"/>
    </row>
    <row r="839" spans="1:69" ht="12.75" customHeight="1" x14ac:dyDescent="0.25">
      <c r="A839" s="23"/>
      <c r="B839" s="126"/>
      <c r="C839" s="23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52"/>
      <c r="P839" s="22"/>
      <c r="Q839" s="22"/>
      <c r="R839" s="23"/>
      <c r="S839" s="23"/>
      <c r="T839" s="23"/>
      <c r="U839" s="23"/>
      <c r="V839" s="23"/>
      <c r="W839" s="23"/>
      <c r="X839" s="23"/>
      <c r="Y839" s="23"/>
      <c r="Z839" s="23"/>
      <c r="AA839" s="24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92"/>
      <c r="AN839" s="421"/>
      <c r="AO839" s="292"/>
      <c r="AP839" s="292"/>
      <c r="AQ839" s="292"/>
      <c r="AR839" s="292"/>
      <c r="AS839" s="292"/>
      <c r="AT839" s="292"/>
      <c r="AU839" s="292"/>
      <c r="AV839" s="292"/>
      <c r="AW839" s="292"/>
      <c r="AX839" s="292"/>
      <c r="AY839" s="292"/>
      <c r="AZ839" s="421"/>
      <c r="BA839" s="292"/>
      <c r="BB839" s="292"/>
      <c r="BC839" s="292"/>
      <c r="BD839" s="292"/>
      <c r="BE839" s="292"/>
      <c r="BF839" s="292"/>
      <c r="BG839" s="292"/>
      <c r="BH839" s="292"/>
      <c r="BI839" s="292"/>
      <c r="BJ839" s="292"/>
      <c r="BK839" s="24"/>
      <c r="BL839" s="53"/>
      <c r="BM839" s="26"/>
      <c r="BN839" s="23"/>
      <c r="BO839" s="23"/>
      <c r="BP839" s="23"/>
      <c r="BQ839" s="23"/>
    </row>
    <row r="840" spans="1:69" ht="12.75" customHeight="1" x14ac:dyDescent="0.25">
      <c r="A840" s="23"/>
      <c r="B840" s="126"/>
      <c r="C840" s="23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52"/>
      <c r="P840" s="22"/>
      <c r="Q840" s="22"/>
      <c r="R840" s="23"/>
      <c r="S840" s="23"/>
      <c r="T840" s="23"/>
      <c r="U840" s="23"/>
      <c r="V840" s="23"/>
      <c r="W840" s="23"/>
      <c r="X840" s="23"/>
      <c r="Y840" s="23"/>
      <c r="Z840" s="23"/>
      <c r="AA840" s="24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92"/>
      <c r="AN840" s="421"/>
      <c r="AO840" s="292"/>
      <c r="AP840" s="292"/>
      <c r="AQ840" s="292"/>
      <c r="AR840" s="292"/>
      <c r="AS840" s="292"/>
      <c r="AT840" s="292"/>
      <c r="AU840" s="292"/>
      <c r="AV840" s="292"/>
      <c r="AW840" s="292"/>
      <c r="AX840" s="292"/>
      <c r="AY840" s="292"/>
      <c r="AZ840" s="421"/>
      <c r="BA840" s="292"/>
      <c r="BB840" s="292"/>
      <c r="BC840" s="292"/>
      <c r="BD840" s="292"/>
      <c r="BE840" s="292"/>
      <c r="BF840" s="292"/>
      <c r="BG840" s="292"/>
      <c r="BH840" s="292"/>
      <c r="BI840" s="292"/>
      <c r="BJ840" s="292"/>
      <c r="BK840" s="24"/>
      <c r="BL840" s="53"/>
      <c r="BM840" s="26"/>
      <c r="BN840" s="23"/>
      <c r="BO840" s="23"/>
      <c r="BP840" s="23"/>
      <c r="BQ840" s="23"/>
    </row>
    <row r="841" spans="1:69" ht="12.75" customHeight="1" x14ac:dyDescent="0.25">
      <c r="A841" s="23"/>
      <c r="B841" s="126"/>
      <c r="C841" s="23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52"/>
      <c r="P841" s="22"/>
      <c r="Q841" s="22"/>
      <c r="R841" s="23"/>
      <c r="S841" s="23"/>
      <c r="T841" s="23"/>
      <c r="U841" s="23"/>
      <c r="V841" s="23"/>
      <c r="W841" s="23"/>
      <c r="X841" s="23"/>
      <c r="Y841" s="23"/>
      <c r="Z841" s="23"/>
      <c r="AA841" s="24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92"/>
      <c r="AN841" s="421"/>
      <c r="AO841" s="292"/>
      <c r="AP841" s="292"/>
      <c r="AQ841" s="292"/>
      <c r="AR841" s="292"/>
      <c r="AS841" s="292"/>
      <c r="AT841" s="292"/>
      <c r="AU841" s="292"/>
      <c r="AV841" s="292"/>
      <c r="AW841" s="292"/>
      <c r="AX841" s="292"/>
      <c r="AY841" s="292"/>
      <c r="AZ841" s="421"/>
      <c r="BA841" s="292"/>
      <c r="BB841" s="292"/>
      <c r="BC841" s="292"/>
      <c r="BD841" s="292"/>
      <c r="BE841" s="292"/>
      <c r="BF841" s="292"/>
      <c r="BG841" s="292"/>
      <c r="BH841" s="292"/>
      <c r="BI841" s="292"/>
      <c r="BJ841" s="292"/>
      <c r="BK841" s="24"/>
      <c r="BL841" s="53"/>
      <c r="BM841" s="26"/>
      <c r="BN841" s="23"/>
      <c r="BO841" s="23"/>
      <c r="BP841" s="23"/>
      <c r="BQ841" s="23"/>
    </row>
    <row r="842" spans="1:69" ht="12.75" customHeight="1" x14ac:dyDescent="0.25">
      <c r="A842" s="23"/>
      <c r="B842" s="126"/>
      <c r="C842" s="23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52"/>
      <c r="P842" s="22"/>
      <c r="Q842" s="22"/>
      <c r="R842" s="23"/>
      <c r="S842" s="23"/>
      <c r="T842" s="23"/>
      <c r="U842" s="23"/>
      <c r="V842" s="23"/>
      <c r="W842" s="23"/>
      <c r="X842" s="23"/>
      <c r="Y842" s="23"/>
      <c r="Z842" s="23"/>
      <c r="AA842" s="24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92"/>
      <c r="AN842" s="421"/>
      <c r="AO842" s="292"/>
      <c r="AP842" s="292"/>
      <c r="AQ842" s="292"/>
      <c r="AR842" s="292"/>
      <c r="AS842" s="292"/>
      <c r="AT842" s="292"/>
      <c r="AU842" s="292"/>
      <c r="AV842" s="292"/>
      <c r="AW842" s="292"/>
      <c r="AX842" s="292"/>
      <c r="AY842" s="292"/>
      <c r="AZ842" s="421"/>
      <c r="BA842" s="292"/>
      <c r="BB842" s="292"/>
      <c r="BC842" s="292"/>
      <c r="BD842" s="292"/>
      <c r="BE842" s="292"/>
      <c r="BF842" s="292"/>
      <c r="BG842" s="292"/>
      <c r="BH842" s="292"/>
      <c r="BI842" s="292"/>
      <c r="BJ842" s="292"/>
      <c r="BK842" s="24"/>
      <c r="BL842" s="53"/>
      <c r="BM842" s="26"/>
      <c r="BN842" s="23"/>
      <c r="BO842" s="23"/>
      <c r="BP842" s="23"/>
      <c r="BQ842" s="23"/>
    </row>
    <row r="843" spans="1:69" ht="12.75" customHeight="1" x14ac:dyDescent="0.25">
      <c r="A843" s="23"/>
      <c r="B843" s="126"/>
      <c r="C843" s="23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52"/>
      <c r="P843" s="22"/>
      <c r="Q843" s="22"/>
      <c r="R843" s="23"/>
      <c r="S843" s="23"/>
      <c r="T843" s="23"/>
      <c r="U843" s="23"/>
      <c r="V843" s="23"/>
      <c r="W843" s="23"/>
      <c r="X843" s="23"/>
      <c r="Y843" s="23"/>
      <c r="Z843" s="23"/>
      <c r="AA843" s="24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92"/>
      <c r="AN843" s="421"/>
      <c r="AO843" s="292"/>
      <c r="AP843" s="292"/>
      <c r="AQ843" s="292"/>
      <c r="AR843" s="292"/>
      <c r="AS843" s="292"/>
      <c r="AT843" s="292"/>
      <c r="AU843" s="292"/>
      <c r="AV843" s="292"/>
      <c r="AW843" s="292"/>
      <c r="AX843" s="292"/>
      <c r="AY843" s="292"/>
      <c r="AZ843" s="421"/>
      <c r="BA843" s="292"/>
      <c r="BB843" s="292"/>
      <c r="BC843" s="292"/>
      <c r="BD843" s="292"/>
      <c r="BE843" s="292"/>
      <c r="BF843" s="292"/>
      <c r="BG843" s="292"/>
      <c r="BH843" s="292"/>
      <c r="BI843" s="292"/>
      <c r="BJ843" s="292"/>
      <c r="BK843" s="24"/>
      <c r="BL843" s="53"/>
      <c r="BM843" s="26"/>
      <c r="BN843" s="23"/>
      <c r="BO843" s="23"/>
      <c r="BP843" s="23"/>
      <c r="BQ843" s="23"/>
    </row>
    <row r="844" spans="1:69" ht="12.75" customHeight="1" x14ac:dyDescent="0.25">
      <c r="A844" s="23"/>
      <c r="B844" s="126"/>
      <c r="C844" s="23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52"/>
      <c r="P844" s="22"/>
      <c r="Q844" s="22"/>
      <c r="R844" s="23"/>
      <c r="S844" s="23"/>
      <c r="T844" s="23"/>
      <c r="U844" s="23"/>
      <c r="V844" s="23"/>
      <c r="W844" s="23"/>
      <c r="X844" s="23"/>
      <c r="Y844" s="23"/>
      <c r="Z844" s="23"/>
      <c r="AA844" s="24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92"/>
      <c r="AN844" s="421"/>
      <c r="AO844" s="292"/>
      <c r="AP844" s="292"/>
      <c r="AQ844" s="292"/>
      <c r="AR844" s="292"/>
      <c r="AS844" s="292"/>
      <c r="AT844" s="292"/>
      <c r="AU844" s="292"/>
      <c r="AV844" s="292"/>
      <c r="AW844" s="292"/>
      <c r="AX844" s="292"/>
      <c r="AY844" s="292"/>
      <c r="AZ844" s="421"/>
      <c r="BA844" s="292"/>
      <c r="BB844" s="292"/>
      <c r="BC844" s="292"/>
      <c r="BD844" s="292"/>
      <c r="BE844" s="292"/>
      <c r="BF844" s="292"/>
      <c r="BG844" s="292"/>
      <c r="BH844" s="292"/>
      <c r="BI844" s="292"/>
      <c r="BJ844" s="292"/>
      <c r="BK844" s="24"/>
      <c r="BL844" s="53"/>
      <c r="BM844" s="26"/>
      <c r="BN844" s="23"/>
      <c r="BO844" s="23"/>
      <c r="BP844" s="23"/>
      <c r="BQ844" s="23"/>
    </row>
    <row r="845" spans="1:69" ht="12.75" customHeight="1" x14ac:dyDescent="0.25">
      <c r="A845" s="23"/>
      <c r="B845" s="126"/>
      <c r="C845" s="23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52"/>
      <c r="P845" s="22"/>
      <c r="Q845" s="22"/>
      <c r="R845" s="23"/>
      <c r="S845" s="23"/>
      <c r="T845" s="23"/>
      <c r="U845" s="23"/>
      <c r="V845" s="23"/>
      <c r="W845" s="23"/>
      <c r="X845" s="23"/>
      <c r="Y845" s="23"/>
      <c r="Z845" s="23"/>
      <c r="AA845" s="24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92"/>
      <c r="AN845" s="421"/>
      <c r="AO845" s="292"/>
      <c r="AP845" s="292"/>
      <c r="AQ845" s="292"/>
      <c r="AR845" s="292"/>
      <c r="AS845" s="292"/>
      <c r="AT845" s="292"/>
      <c r="AU845" s="292"/>
      <c r="AV845" s="292"/>
      <c r="AW845" s="292"/>
      <c r="AX845" s="292"/>
      <c r="AY845" s="292"/>
      <c r="AZ845" s="421"/>
      <c r="BA845" s="292"/>
      <c r="BB845" s="292"/>
      <c r="BC845" s="292"/>
      <c r="BD845" s="292"/>
      <c r="BE845" s="292"/>
      <c r="BF845" s="292"/>
      <c r="BG845" s="292"/>
      <c r="BH845" s="292"/>
      <c r="BI845" s="292"/>
      <c r="BJ845" s="292"/>
      <c r="BK845" s="24"/>
      <c r="BL845" s="53"/>
      <c r="BM845" s="26"/>
      <c r="BN845" s="23"/>
      <c r="BO845" s="23"/>
      <c r="BP845" s="23"/>
      <c r="BQ845" s="23"/>
    </row>
    <row r="846" spans="1:69" ht="12.75" customHeight="1" x14ac:dyDescent="0.25">
      <c r="A846" s="23"/>
      <c r="B846" s="126"/>
      <c r="C846" s="23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52"/>
      <c r="P846" s="22"/>
      <c r="Q846" s="22"/>
      <c r="R846" s="23"/>
      <c r="S846" s="23"/>
      <c r="T846" s="23"/>
      <c r="U846" s="23"/>
      <c r="V846" s="23"/>
      <c r="W846" s="23"/>
      <c r="X846" s="23"/>
      <c r="Y846" s="23"/>
      <c r="Z846" s="23"/>
      <c r="AA846" s="24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92"/>
      <c r="AN846" s="421"/>
      <c r="AO846" s="292"/>
      <c r="AP846" s="292"/>
      <c r="AQ846" s="292"/>
      <c r="AR846" s="292"/>
      <c r="AS846" s="292"/>
      <c r="AT846" s="292"/>
      <c r="AU846" s="292"/>
      <c r="AV846" s="292"/>
      <c r="AW846" s="292"/>
      <c r="AX846" s="292"/>
      <c r="AY846" s="292"/>
      <c r="AZ846" s="421"/>
      <c r="BA846" s="292"/>
      <c r="BB846" s="292"/>
      <c r="BC846" s="292"/>
      <c r="BD846" s="292"/>
      <c r="BE846" s="292"/>
      <c r="BF846" s="292"/>
      <c r="BG846" s="292"/>
      <c r="BH846" s="292"/>
      <c r="BI846" s="292"/>
      <c r="BJ846" s="292"/>
      <c r="BK846" s="24"/>
      <c r="BL846" s="53"/>
      <c r="BM846" s="26"/>
      <c r="BN846" s="23"/>
      <c r="BO846" s="23"/>
      <c r="BP846" s="23"/>
      <c r="BQ846" s="23"/>
    </row>
    <row r="847" spans="1:69" ht="12.75" customHeight="1" x14ac:dyDescent="0.25">
      <c r="A847" s="23"/>
      <c r="B847" s="126"/>
      <c r="C847" s="23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52"/>
      <c r="P847" s="22"/>
      <c r="Q847" s="22"/>
      <c r="R847" s="23"/>
      <c r="S847" s="23"/>
      <c r="T847" s="23"/>
      <c r="U847" s="23"/>
      <c r="V847" s="23"/>
      <c r="W847" s="23"/>
      <c r="X847" s="23"/>
      <c r="Y847" s="23"/>
      <c r="Z847" s="23"/>
      <c r="AA847" s="24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92"/>
      <c r="AN847" s="421"/>
      <c r="AO847" s="292"/>
      <c r="AP847" s="292"/>
      <c r="AQ847" s="292"/>
      <c r="AR847" s="292"/>
      <c r="AS847" s="292"/>
      <c r="AT847" s="292"/>
      <c r="AU847" s="292"/>
      <c r="AV847" s="292"/>
      <c r="AW847" s="292"/>
      <c r="AX847" s="292"/>
      <c r="AY847" s="292"/>
      <c r="AZ847" s="421"/>
      <c r="BA847" s="292"/>
      <c r="BB847" s="292"/>
      <c r="BC847" s="292"/>
      <c r="BD847" s="292"/>
      <c r="BE847" s="292"/>
      <c r="BF847" s="292"/>
      <c r="BG847" s="292"/>
      <c r="BH847" s="292"/>
      <c r="BI847" s="292"/>
      <c r="BJ847" s="292"/>
      <c r="BK847" s="24"/>
      <c r="BL847" s="53"/>
      <c r="BM847" s="26"/>
      <c r="BN847" s="23"/>
      <c r="BO847" s="23"/>
      <c r="BP847" s="23"/>
      <c r="BQ847" s="23"/>
    </row>
    <row r="848" spans="1:69" ht="12.75" customHeight="1" x14ac:dyDescent="0.25">
      <c r="A848" s="23"/>
      <c r="B848" s="126"/>
      <c r="C848" s="23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52"/>
      <c r="P848" s="22"/>
      <c r="Q848" s="22"/>
      <c r="R848" s="23"/>
      <c r="S848" s="23"/>
      <c r="T848" s="23"/>
      <c r="U848" s="23"/>
      <c r="V848" s="23"/>
      <c r="W848" s="23"/>
      <c r="X848" s="23"/>
      <c r="Y848" s="23"/>
      <c r="Z848" s="23"/>
      <c r="AA848" s="24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92"/>
      <c r="AN848" s="421"/>
      <c r="AO848" s="292"/>
      <c r="AP848" s="292"/>
      <c r="AQ848" s="292"/>
      <c r="AR848" s="292"/>
      <c r="AS848" s="292"/>
      <c r="AT848" s="292"/>
      <c r="AU848" s="292"/>
      <c r="AV848" s="292"/>
      <c r="AW848" s="292"/>
      <c r="AX848" s="292"/>
      <c r="AY848" s="292"/>
      <c r="AZ848" s="421"/>
      <c r="BA848" s="292"/>
      <c r="BB848" s="292"/>
      <c r="BC848" s="292"/>
      <c r="BD848" s="292"/>
      <c r="BE848" s="292"/>
      <c r="BF848" s="292"/>
      <c r="BG848" s="292"/>
      <c r="BH848" s="292"/>
      <c r="BI848" s="292"/>
      <c r="BJ848" s="292"/>
      <c r="BK848" s="24"/>
      <c r="BL848" s="53"/>
      <c r="BM848" s="26"/>
      <c r="BN848" s="23"/>
      <c r="BO848" s="23"/>
      <c r="BP848" s="23"/>
      <c r="BQ848" s="23"/>
    </row>
    <row r="849" spans="1:69" ht="12.75" customHeight="1" x14ac:dyDescent="0.25">
      <c r="A849" s="23"/>
      <c r="B849" s="126"/>
      <c r="C849" s="23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52"/>
      <c r="P849" s="22"/>
      <c r="Q849" s="22"/>
      <c r="R849" s="23"/>
      <c r="S849" s="23"/>
      <c r="T849" s="23"/>
      <c r="U849" s="23"/>
      <c r="V849" s="23"/>
      <c r="W849" s="23"/>
      <c r="X849" s="23"/>
      <c r="Y849" s="23"/>
      <c r="Z849" s="23"/>
      <c r="AA849" s="24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92"/>
      <c r="AN849" s="421"/>
      <c r="AO849" s="292"/>
      <c r="AP849" s="292"/>
      <c r="AQ849" s="292"/>
      <c r="AR849" s="292"/>
      <c r="AS849" s="292"/>
      <c r="AT849" s="292"/>
      <c r="AU849" s="292"/>
      <c r="AV849" s="292"/>
      <c r="AW849" s="292"/>
      <c r="AX849" s="292"/>
      <c r="AY849" s="292"/>
      <c r="AZ849" s="421"/>
      <c r="BA849" s="292"/>
      <c r="BB849" s="292"/>
      <c r="BC849" s="292"/>
      <c r="BD849" s="292"/>
      <c r="BE849" s="292"/>
      <c r="BF849" s="292"/>
      <c r="BG849" s="292"/>
      <c r="BH849" s="292"/>
      <c r="BI849" s="292"/>
      <c r="BJ849" s="292"/>
      <c r="BK849" s="24"/>
      <c r="BL849" s="53"/>
      <c r="BM849" s="26"/>
      <c r="BN849" s="23"/>
      <c r="BO849" s="23"/>
      <c r="BP849" s="23"/>
      <c r="BQ849" s="23"/>
    </row>
    <row r="850" spans="1:69" ht="12.75" customHeight="1" x14ac:dyDescent="0.25">
      <c r="A850" s="23"/>
      <c r="B850" s="126"/>
      <c r="C850" s="23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52"/>
      <c r="P850" s="22"/>
      <c r="Q850" s="22"/>
      <c r="R850" s="23"/>
      <c r="S850" s="23"/>
      <c r="T850" s="23"/>
      <c r="U850" s="23"/>
      <c r="V850" s="23"/>
      <c r="W850" s="23"/>
      <c r="X850" s="23"/>
      <c r="Y850" s="23"/>
      <c r="Z850" s="23"/>
      <c r="AA850" s="24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92"/>
      <c r="AN850" s="421"/>
      <c r="AO850" s="292"/>
      <c r="AP850" s="292"/>
      <c r="AQ850" s="292"/>
      <c r="AR850" s="292"/>
      <c r="AS850" s="292"/>
      <c r="AT850" s="292"/>
      <c r="AU850" s="292"/>
      <c r="AV850" s="292"/>
      <c r="AW850" s="292"/>
      <c r="AX850" s="292"/>
      <c r="AY850" s="292"/>
      <c r="AZ850" s="421"/>
      <c r="BA850" s="292"/>
      <c r="BB850" s="292"/>
      <c r="BC850" s="292"/>
      <c r="BD850" s="292"/>
      <c r="BE850" s="292"/>
      <c r="BF850" s="292"/>
      <c r="BG850" s="292"/>
      <c r="BH850" s="292"/>
      <c r="BI850" s="292"/>
      <c r="BJ850" s="292"/>
      <c r="BK850" s="24"/>
      <c r="BL850" s="53"/>
      <c r="BM850" s="26"/>
      <c r="BN850" s="23"/>
      <c r="BO850" s="23"/>
      <c r="BP850" s="23"/>
      <c r="BQ850" s="23"/>
    </row>
    <row r="851" spans="1:69" ht="12.75" customHeight="1" x14ac:dyDescent="0.25">
      <c r="A851" s="23"/>
      <c r="B851" s="126"/>
      <c r="C851" s="23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52"/>
      <c r="P851" s="22"/>
      <c r="Q851" s="22"/>
      <c r="R851" s="23"/>
      <c r="S851" s="23"/>
      <c r="T851" s="23"/>
      <c r="U851" s="23"/>
      <c r="V851" s="23"/>
      <c r="W851" s="23"/>
      <c r="X851" s="23"/>
      <c r="Y851" s="23"/>
      <c r="Z851" s="23"/>
      <c r="AA851" s="24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92"/>
      <c r="AN851" s="421"/>
      <c r="AO851" s="292"/>
      <c r="AP851" s="292"/>
      <c r="AQ851" s="292"/>
      <c r="AR851" s="292"/>
      <c r="AS851" s="292"/>
      <c r="AT851" s="292"/>
      <c r="AU851" s="292"/>
      <c r="AV851" s="292"/>
      <c r="AW851" s="292"/>
      <c r="AX851" s="292"/>
      <c r="AY851" s="292"/>
      <c r="AZ851" s="421"/>
      <c r="BA851" s="292"/>
      <c r="BB851" s="292"/>
      <c r="BC851" s="292"/>
      <c r="BD851" s="292"/>
      <c r="BE851" s="292"/>
      <c r="BF851" s="292"/>
      <c r="BG851" s="292"/>
      <c r="BH851" s="292"/>
      <c r="BI851" s="292"/>
      <c r="BJ851" s="292"/>
      <c r="BK851" s="24"/>
      <c r="BL851" s="53"/>
      <c r="BM851" s="26"/>
      <c r="BN851" s="23"/>
      <c r="BO851" s="23"/>
      <c r="BP851" s="23"/>
      <c r="BQ851" s="23"/>
    </row>
    <row r="852" spans="1:69" ht="12.75" customHeight="1" x14ac:dyDescent="0.25">
      <c r="A852" s="23"/>
      <c r="B852" s="126"/>
      <c r="C852" s="23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52"/>
      <c r="P852" s="22"/>
      <c r="Q852" s="22"/>
      <c r="R852" s="23"/>
      <c r="S852" s="23"/>
      <c r="T852" s="23"/>
      <c r="U852" s="23"/>
      <c r="V852" s="23"/>
      <c r="W852" s="23"/>
      <c r="X852" s="23"/>
      <c r="Y852" s="23"/>
      <c r="Z852" s="23"/>
      <c r="AA852" s="24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92"/>
      <c r="AN852" s="421"/>
      <c r="AO852" s="292"/>
      <c r="AP852" s="292"/>
      <c r="AQ852" s="292"/>
      <c r="AR852" s="292"/>
      <c r="AS852" s="292"/>
      <c r="AT852" s="292"/>
      <c r="AU852" s="292"/>
      <c r="AV852" s="292"/>
      <c r="AW852" s="292"/>
      <c r="AX852" s="292"/>
      <c r="AY852" s="292"/>
      <c r="AZ852" s="421"/>
      <c r="BA852" s="292"/>
      <c r="BB852" s="292"/>
      <c r="BC852" s="292"/>
      <c r="BD852" s="292"/>
      <c r="BE852" s="292"/>
      <c r="BF852" s="292"/>
      <c r="BG852" s="292"/>
      <c r="BH852" s="292"/>
      <c r="BI852" s="292"/>
      <c r="BJ852" s="292"/>
      <c r="BK852" s="24"/>
      <c r="BL852" s="53"/>
      <c r="BM852" s="26"/>
      <c r="BN852" s="23"/>
      <c r="BO852" s="23"/>
      <c r="BP852" s="23"/>
      <c r="BQ852" s="23"/>
    </row>
    <row r="853" spans="1:69" ht="12.75" customHeight="1" x14ac:dyDescent="0.25">
      <c r="A853" s="23"/>
      <c r="B853" s="126"/>
      <c r="C853" s="23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52"/>
      <c r="P853" s="22"/>
      <c r="Q853" s="22"/>
      <c r="R853" s="23"/>
      <c r="S853" s="23"/>
      <c r="T853" s="23"/>
      <c r="U853" s="23"/>
      <c r="V853" s="23"/>
      <c r="W853" s="23"/>
      <c r="X853" s="23"/>
      <c r="Y853" s="23"/>
      <c r="Z853" s="23"/>
      <c r="AA853" s="24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92"/>
      <c r="AN853" s="421"/>
      <c r="AO853" s="292"/>
      <c r="AP853" s="292"/>
      <c r="AQ853" s="292"/>
      <c r="AR853" s="292"/>
      <c r="AS853" s="292"/>
      <c r="AT853" s="292"/>
      <c r="AU853" s="292"/>
      <c r="AV853" s="292"/>
      <c r="AW853" s="292"/>
      <c r="AX853" s="292"/>
      <c r="AY853" s="292"/>
      <c r="AZ853" s="421"/>
      <c r="BA853" s="292"/>
      <c r="BB853" s="292"/>
      <c r="BC853" s="292"/>
      <c r="BD853" s="292"/>
      <c r="BE853" s="292"/>
      <c r="BF853" s="292"/>
      <c r="BG853" s="292"/>
      <c r="BH853" s="292"/>
      <c r="BI853" s="292"/>
      <c r="BJ853" s="292"/>
      <c r="BK853" s="24"/>
      <c r="BL853" s="53"/>
      <c r="BM853" s="26"/>
      <c r="BN853" s="23"/>
      <c r="BO853" s="23"/>
      <c r="BP853" s="23"/>
      <c r="BQ853" s="23"/>
    </row>
    <row r="854" spans="1:69" ht="12.75" customHeight="1" x14ac:dyDescent="0.25">
      <c r="A854" s="23"/>
      <c r="B854" s="126"/>
      <c r="C854" s="23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52"/>
      <c r="P854" s="22"/>
      <c r="Q854" s="22"/>
      <c r="R854" s="23"/>
      <c r="S854" s="23"/>
      <c r="T854" s="23"/>
      <c r="U854" s="23"/>
      <c r="V854" s="23"/>
      <c r="W854" s="23"/>
      <c r="X854" s="23"/>
      <c r="Y854" s="23"/>
      <c r="Z854" s="23"/>
      <c r="AA854" s="24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92"/>
      <c r="AN854" s="421"/>
      <c r="AO854" s="292"/>
      <c r="AP854" s="292"/>
      <c r="AQ854" s="292"/>
      <c r="AR854" s="292"/>
      <c r="AS854" s="292"/>
      <c r="AT854" s="292"/>
      <c r="AU854" s="292"/>
      <c r="AV854" s="292"/>
      <c r="AW854" s="292"/>
      <c r="AX854" s="292"/>
      <c r="AY854" s="292"/>
      <c r="AZ854" s="421"/>
      <c r="BA854" s="292"/>
      <c r="BB854" s="292"/>
      <c r="BC854" s="292"/>
      <c r="BD854" s="292"/>
      <c r="BE854" s="292"/>
      <c r="BF854" s="292"/>
      <c r="BG854" s="292"/>
      <c r="BH854" s="292"/>
      <c r="BI854" s="292"/>
      <c r="BJ854" s="292"/>
      <c r="BK854" s="24"/>
      <c r="BL854" s="53"/>
      <c r="BM854" s="26"/>
      <c r="BN854" s="23"/>
      <c r="BO854" s="23"/>
      <c r="BP854" s="23"/>
      <c r="BQ854" s="23"/>
    </row>
    <row r="855" spans="1:69" ht="12.75" customHeight="1" x14ac:dyDescent="0.25">
      <c r="A855" s="23"/>
      <c r="B855" s="126"/>
      <c r="C855" s="23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52"/>
      <c r="P855" s="22"/>
      <c r="Q855" s="22"/>
      <c r="R855" s="23"/>
      <c r="S855" s="23"/>
      <c r="T855" s="23"/>
      <c r="U855" s="23"/>
      <c r="V855" s="23"/>
      <c r="W855" s="23"/>
      <c r="X855" s="23"/>
      <c r="Y855" s="23"/>
      <c r="Z855" s="23"/>
      <c r="AA855" s="24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92"/>
      <c r="AN855" s="421"/>
      <c r="AO855" s="292"/>
      <c r="AP855" s="292"/>
      <c r="AQ855" s="292"/>
      <c r="AR855" s="292"/>
      <c r="AS855" s="292"/>
      <c r="AT855" s="292"/>
      <c r="AU855" s="292"/>
      <c r="AV855" s="292"/>
      <c r="AW855" s="292"/>
      <c r="AX855" s="292"/>
      <c r="AY855" s="292"/>
      <c r="AZ855" s="421"/>
      <c r="BA855" s="292"/>
      <c r="BB855" s="292"/>
      <c r="BC855" s="292"/>
      <c r="BD855" s="292"/>
      <c r="BE855" s="292"/>
      <c r="BF855" s="292"/>
      <c r="BG855" s="292"/>
      <c r="BH855" s="292"/>
      <c r="BI855" s="292"/>
      <c r="BJ855" s="292"/>
      <c r="BK855" s="24"/>
      <c r="BL855" s="53"/>
      <c r="BM855" s="26"/>
      <c r="BN855" s="23"/>
      <c r="BO855" s="23"/>
      <c r="BP855" s="23"/>
      <c r="BQ855" s="23"/>
    </row>
    <row r="856" spans="1:69" ht="12.75" customHeight="1" x14ac:dyDescent="0.25">
      <c r="A856" s="23"/>
      <c r="B856" s="126"/>
      <c r="C856" s="23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52"/>
      <c r="P856" s="22"/>
      <c r="Q856" s="22"/>
      <c r="R856" s="23"/>
      <c r="S856" s="23"/>
      <c r="T856" s="23"/>
      <c r="U856" s="23"/>
      <c r="V856" s="23"/>
      <c r="W856" s="23"/>
      <c r="X856" s="23"/>
      <c r="Y856" s="23"/>
      <c r="Z856" s="23"/>
      <c r="AA856" s="24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92"/>
      <c r="AN856" s="421"/>
      <c r="AO856" s="292"/>
      <c r="AP856" s="292"/>
      <c r="AQ856" s="292"/>
      <c r="AR856" s="292"/>
      <c r="AS856" s="292"/>
      <c r="AT856" s="292"/>
      <c r="AU856" s="292"/>
      <c r="AV856" s="292"/>
      <c r="AW856" s="292"/>
      <c r="AX856" s="292"/>
      <c r="AY856" s="292"/>
      <c r="AZ856" s="421"/>
      <c r="BA856" s="292"/>
      <c r="BB856" s="292"/>
      <c r="BC856" s="292"/>
      <c r="BD856" s="292"/>
      <c r="BE856" s="292"/>
      <c r="BF856" s="292"/>
      <c r="BG856" s="292"/>
      <c r="BH856" s="292"/>
      <c r="BI856" s="292"/>
      <c r="BJ856" s="292"/>
      <c r="BK856" s="24"/>
      <c r="BL856" s="53"/>
      <c r="BM856" s="26"/>
      <c r="BN856" s="23"/>
      <c r="BO856" s="23"/>
      <c r="BP856" s="23"/>
      <c r="BQ856" s="23"/>
    </row>
    <row r="857" spans="1:69" ht="12.75" customHeight="1" x14ac:dyDescent="0.25">
      <c r="A857" s="23"/>
      <c r="B857" s="126"/>
      <c r="C857" s="23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52"/>
      <c r="P857" s="22"/>
      <c r="Q857" s="22"/>
      <c r="R857" s="23"/>
      <c r="S857" s="23"/>
      <c r="T857" s="23"/>
      <c r="U857" s="23"/>
      <c r="V857" s="23"/>
      <c r="W857" s="23"/>
      <c r="X857" s="23"/>
      <c r="Y857" s="23"/>
      <c r="Z857" s="23"/>
      <c r="AA857" s="24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92"/>
      <c r="AN857" s="421"/>
      <c r="AO857" s="292"/>
      <c r="AP857" s="292"/>
      <c r="AQ857" s="292"/>
      <c r="AR857" s="292"/>
      <c r="AS857" s="292"/>
      <c r="AT857" s="292"/>
      <c r="AU857" s="292"/>
      <c r="AV857" s="292"/>
      <c r="AW857" s="292"/>
      <c r="AX857" s="292"/>
      <c r="AY857" s="292"/>
      <c r="AZ857" s="421"/>
      <c r="BA857" s="292"/>
      <c r="BB857" s="292"/>
      <c r="BC857" s="292"/>
      <c r="BD857" s="292"/>
      <c r="BE857" s="292"/>
      <c r="BF857" s="292"/>
      <c r="BG857" s="292"/>
      <c r="BH857" s="292"/>
      <c r="BI857" s="292"/>
      <c r="BJ857" s="292"/>
      <c r="BK857" s="24"/>
      <c r="BL857" s="53"/>
      <c r="BM857" s="26"/>
      <c r="BN857" s="23"/>
      <c r="BO857" s="23"/>
      <c r="BP857" s="23"/>
      <c r="BQ857" s="23"/>
    </row>
    <row r="858" spans="1:69" ht="12.75" customHeight="1" x14ac:dyDescent="0.25">
      <c r="A858" s="23"/>
      <c r="B858" s="126"/>
      <c r="C858" s="23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52"/>
      <c r="P858" s="22"/>
      <c r="Q858" s="22"/>
      <c r="R858" s="23"/>
      <c r="S858" s="23"/>
      <c r="T858" s="23"/>
      <c r="U858" s="23"/>
      <c r="V858" s="23"/>
      <c r="W858" s="23"/>
      <c r="X858" s="23"/>
      <c r="Y858" s="23"/>
      <c r="Z858" s="23"/>
      <c r="AA858" s="24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92"/>
      <c r="AN858" s="421"/>
      <c r="AO858" s="292"/>
      <c r="AP858" s="292"/>
      <c r="AQ858" s="292"/>
      <c r="AR858" s="292"/>
      <c r="AS858" s="292"/>
      <c r="AT858" s="292"/>
      <c r="AU858" s="292"/>
      <c r="AV858" s="292"/>
      <c r="AW858" s="292"/>
      <c r="AX858" s="292"/>
      <c r="AY858" s="292"/>
      <c r="AZ858" s="421"/>
      <c r="BA858" s="292"/>
      <c r="BB858" s="292"/>
      <c r="BC858" s="292"/>
      <c r="BD858" s="292"/>
      <c r="BE858" s="292"/>
      <c r="BF858" s="292"/>
      <c r="BG858" s="292"/>
      <c r="BH858" s="292"/>
      <c r="BI858" s="292"/>
      <c r="BJ858" s="292"/>
      <c r="BK858" s="24"/>
      <c r="BL858" s="53"/>
      <c r="BM858" s="26"/>
      <c r="BN858" s="23"/>
      <c r="BO858" s="23"/>
      <c r="BP858" s="23"/>
      <c r="BQ858" s="23"/>
    </row>
    <row r="859" spans="1:69" ht="12.75" customHeight="1" x14ac:dyDescent="0.25">
      <c r="A859" s="23"/>
      <c r="B859" s="126"/>
      <c r="C859" s="23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52"/>
      <c r="P859" s="22"/>
      <c r="Q859" s="22"/>
      <c r="R859" s="23"/>
      <c r="S859" s="23"/>
      <c r="T859" s="23"/>
      <c r="U859" s="23"/>
      <c r="V859" s="23"/>
      <c r="W859" s="23"/>
      <c r="X859" s="23"/>
      <c r="Y859" s="23"/>
      <c r="Z859" s="23"/>
      <c r="AA859" s="24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92"/>
      <c r="AN859" s="421"/>
      <c r="AO859" s="292"/>
      <c r="AP859" s="292"/>
      <c r="AQ859" s="292"/>
      <c r="AR859" s="292"/>
      <c r="AS859" s="292"/>
      <c r="AT859" s="292"/>
      <c r="AU859" s="292"/>
      <c r="AV859" s="292"/>
      <c r="AW859" s="292"/>
      <c r="AX859" s="292"/>
      <c r="AY859" s="292"/>
      <c r="AZ859" s="421"/>
      <c r="BA859" s="292"/>
      <c r="BB859" s="292"/>
      <c r="BC859" s="292"/>
      <c r="BD859" s="292"/>
      <c r="BE859" s="292"/>
      <c r="BF859" s="292"/>
      <c r="BG859" s="292"/>
      <c r="BH859" s="292"/>
      <c r="BI859" s="292"/>
      <c r="BJ859" s="292"/>
      <c r="BK859" s="24"/>
      <c r="BL859" s="53"/>
      <c r="BM859" s="26"/>
      <c r="BN859" s="23"/>
      <c r="BO859" s="23"/>
      <c r="BP859" s="23"/>
      <c r="BQ859" s="23"/>
    </row>
    <row r="860" spans="1:69" ht="12.75" customHeight="1" x14ac:dyDescent="0.25">
      <c r="A860" s="23"/>
      <c r="B860" s="126"/>
      <c r="C860" s="23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52"/>
      <c r="P860" s="22"/>
      <c r="Q860" s="22"/>
      <c r="R860" s="23"/>
      <c r="S860" s="23"/>
      <c r="T860" s="23"/>
      <c r="U860" s="23"/>
      <c r="V860" s="23"/>
      <c r="W860" s="23"/>
      <c r="X860" s="23"/>
      <c r="Y860" s="23"/>
      <c r="Z860" s="23"/>
      <c r="AA860" s="24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92"/>
      <c r="AN860" s="421"/>
      <c r="AO860" s="292"/>
      <c r="AP860" s="292"/>
      <c r="AQ860" s="292"/>
      <c r="AR860" s="292"/>
      <c r="AS860" s="292"/>
      <c r="AT860" s="292"/>
      <c r="AU860" s="292"/>
      <c r="AV860" s="292"/>
      <c r="AW860" s="292"/>
      <c r="AX860" s="292"/>
      <c r="AY860" s="292"/>
      <c r="AZ860" s="421"/>
      <c r="BA860" s="292"/>
      <c r="BB860" s="292"/>
      <c r="BC860" s="292"/>
      <c r="BD860" s="292"/>
      <c r="BE860" s="292"/>
      <c r="BF860" s="292"/>
      <c r="BG860" s="292"/>
      <c r="BH860" s="292"/>
      <c r="BI860" s="292"/>
      <c r="BJ860" s="292"/>
      <c r="BK860" s="24"/>
      <c r="BL860" s="53"/>
      <c r="BM860" s="26"/>
      <c r="BN860" s="23"/>
      <c r="BO860" s="23"/>
      <c r="BP860" s="23"/>
      <c r="BQ860" s="23"/>
    </row>
    <row r="861" spans="1:69" ht="12.75" customHeight="1" x14ac:dyDescent="0.25">
      <c r="A861" s="23"/>
      <c r="B861" s="126"/>
      <c r="C861" s="23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52"/>
      <c r="P861" s="22"/>
      <c r="Q861" s="22"/>
      <c r="R861" s="23"/>
      <c r="S861" s="23"/>
      <c r="T861" s="23"/>
      <c r="U861" s="23"/>
      <c r="V861" s="23"/>
      <c r="W861" s="23"/>
      <c r="X861" s="23"/>
      <c r="Y861" s="23"/>
      <c r="Z861" s="23"/>
      <c r="AA861" s="24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92"/>
      <c r="AN861" s="421"/>
      <c r="AO861" s="292"/>
      <c r="AP861" s="292"/>
      <c r="AQ861" s="292"/>
      <c r="AR861" s="292"/>
      <c r="AS861" s="292"/>
      <c r="AT861" s="292"/>
      <c r="AU861" s="292"/>
      <c r="AV861" s="292"/>
      <c r="AW861" s="292"/>
      <c r="AX861" s="292"/>
      <c r="AY861" s="292"/>
      <c r="AZ861" s="421"/>
      <c r="BA861" s="292"/>
      <c r="BB861" s="292"/>
      <c r="BC861" s="292"/>
      <c r="BD861" s="292"/>
      <c r="BE861" s="292"/>
      <c r="BF861" s="292"/>
      <c r="BG861" s="292"/>
      <c r="BH861" s="292"/>
      <c r="BI861" s="292"/>
      <c r="BJ861" s="292"/>
      <c r="BK861" s="24"/>
      <c r="BL861" s="53"/>
      <c r="BM861" s="26"/>
      <c r="BN861" s="23"/>
      <c r="BO861" s="23"/>
      <c r="BP861" s="23"/>
      <c r="BQ861" s="23"/>
    </row>
    <row r="862" spans="1:69" ht="12.75" customHeight="1" x14ac:dyDescent="0.25">
      <c r="A862" s="23"/>
      <c r="B862" s="126"/>
      <c r="C862" s="23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52"/>
      <c r="P862" s="22"/>
      <c r="Q862" s="22"/>
      <c r="R862" s="23"/>
      <c r="S862" s="23"/>
      <c r="T862" s="23"/>
      <c r="U862" s="23"/>
      <c r="V862" s="23"/>
      <c r="W862" s="23"/>
      <c r="X862" s="23"/>
      <c r="Y862" s="23"/>
      <c r="Z862" s="23"/>
      <c r="AA862" s="24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92"/>
      <c r="AN862" s="421"/>
      <c r="AO862" s="292"/>
      <c r="AP862" s="292"/>
      <c r="AQ862" s="292"/>
      <c r="AR862" s="292"/>
      <c r="AS862" s="292"/>
      <c r="AT862" s="292"/>
      <c r="AU862" s="292"/>
      <c r="AV862" s="292"/>
      <c r="AW862" s="292"/>
      <c r="AX862" s="292"/>
      <c r="AY862" s="292"/>
      <c r="AZ862" s="421"/>
      <c r="BA862" s="292"/>
      <c r="BB862" s="292"/>
      <c r="BC862" s="292"/>
      <c r="BD862" s="292"/>
      <c r="BE862" s="292"/>
      <c r="BF862" s="292"/>
      <c r="BG862" s="292"/>
      <c r="BH862" s="292"/>
      <c r="BI862" s="292"/>
      <c r="BJ862" s="292"/>
      <c r="BK862" s="24"/>
      <c r="BL862" s="53"/>
      <c r="BM862" s="26"/>
      <c r="BN862" s="23"/>
      <c r="BO862" s="23"/>
      <c r="BP862" s="23"/>
      <c r="BQ862" s="23"/>
    </row>
    <row r="863" spans="1:69" ht="12.75" customHeight="1" x14ac:dyDescent="0.25">
      <c r="A863" s="23"/>
      <c r="B863" s="126"/>
      <c r="C863" s="23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52"/>
      <c r="P863" s="22"/>
      <c r="Q863" s="22"/>
      <c r="R863" s="23"/>
      <c r="S863" s="23"/>
      <c r="T863" s="23"/>
      <c r="U863" s="23"/>
      <c r="V863" s="23"/>
      <c r="W863" s="23"/>
      <c r="X863" s="23"/>
      <c r="Y863" s="23"/>
      <c r="Z863" s="23"/>
      <c r="AA863" s="24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92"/>
      <c r="AN863" s="421"/>
      <c r="AO863" s="292"/>
      <c r="AP863" s="292"/>
      <c r="AQ863" s="292"/>
      <c r="AR863" s="292"/>
      <c r="AS863" s="292"/>
      <c r="AT863" s="292"/>
      <c r="AU863" s="292"/>
      <c r="AV863" s="292"/>
      <c r="AW863" s="292"/>
      <c r="AX863" s="292"/>
      <c r="AY863" s="292"/>
      <c r="AZ863" s="421"/>
      <c r="BA863" s="292"/>
      <c r="BB863" s="292"/>
      <c r="BC863" s="292"/>
      <c r="BD863" s="292"/>
      <c r="BE863" s="292"/>
      <c r="BF863" s="292"/>
      <c r="BG863" s="292"/>
      <c r="BH863" s="292"/>
      <c r="BI863" s="292"/>
      <c r="BJ863" s="292"/>
      <c r="BK863" s="24"/>
      <c r="BL863" s="53"/>
      <c r="BM863" s="26"/>
      <c r="BN863" s="23"/>
      <c r="BO863" s="23"/>
      <c r="BP863" s="23"/>
      <c r="BQ863" s="23"/>
    </row>
    <row r="864" spans="1:69" ht="12.75" customHeight="1" x14ac:dyDescent="0.25">
      <c r="A864" s="23"/>
      <c r="B864" s="126"/>
      <c r="C864" s="23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52"/>
      <c r="P864" s="22"/>
      <c r="Q864" s="22"/>
      <c r="R864" s="23"/>
      <c r="S864" s="23"/>
      <c r="T864" s="23"/>
      <c r="U864" s="23"/>
      <c r="V864" s="23"/>
      <c r="W864" s="23"/>
      <c r="X864" s="23"/>
      <c r="Y864" s="23"/>
      <c r="Z864" s="23"/>
      <c r="AA864" s="24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92"/>
      <c r="AN864" s="421"/>
      <c r="AO864" s="292"/>
      <c r="AP864" s="292"/>
      <c r="AQ864" s="292"/>
      <c r="AR864" s="292"/>
      <c r="AS864" s="292"/>
      <c r="AT864" s="292"/>
      <c r="AU864" s="292"/>
      <c r="AV864" s="292"/>
      <c r="AW864" s="292"/>
      <c r="AX864" s="292"/>
      <c r="AY864" s="292"/>
      <c r="AZ864" s="421"/>
      <c r="BA864" s="292"/>
      <c r="BB864" s="292"/>
      <c r="BC864" s="292"/>
      <c r="BD864" s="292"/>
      <c r="BE864" s="292"/>
      <c r="BF864" s="292"/>
      <c r="BG864" s="292"/>
      <c r="BH864" s="292"/>
      <c r="BI864" s="292"/>
      <c r="BJ864" s="292"/>
      <c r="BK864" s="24"/>
      <c r="BL864" s="53"/>
      <c r="BM864" s="26"/>
      <c r="BN864" s="23"/>
      <c r="BO864" s="23"/>
      <c r="BP864" s="23"/>
      <c r="BQ864" s="23"/>
    </row>
    <row r="865" spans="1:69" ht="12.75" customHeight="1" x14ac:dyDescent="0.25">
      <c r="A865" s="23"/>
      <c r="B865" s="126"/>
      <c r="C865" s="23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52"/>
      <c r="P865" s="22"/>
      <c r="Q865" s="22"/>
      <c r="R865" s="23"/>
      <c r="S865" s="23"/>
      <c r="T865" s="23"/>
      <c r="U865" s="23"/>
      <c r="V865" s="23"/>
      <c r="W865" s="23"/>
      <c r="X865" s="23"/>
      <c r="Y865" s="23"/>
      <c r="Z865" s="23"/>
      <c r="AA865" s="24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92"/>
      <c r="AN865" s="421"/>
      <c r="AO865" s="292"/>
      <c r="AP865" s="292"/>
      <c r="AQ865" s="292"/>
      <c r="AR865" s="292"/>
      <c r="AS865" s="292"/>
      <c r="AT865" s="292"/>
      <c r="AU865" s="292"/>
      <c r="AV865" s="292"/>
      <c r="AW865" s="292"/>
      <c r="AX865" s="292"/>
      <c r="AY865" s="292"/>
      <c r="AZ865" s="421"/>
      <c r="BA865" s="292"/>
      <c r="BB865" s="292"/>
      <c r="BC865" s="292"/>
      <c r="BD865" s="292"/>
      <c r="BE865" s="292"/>
      <c r="BF865" s="292"/>
      <c r="BG865" s="292"/>
      <c r="BH865" s="292"/>
      <c r="BI865" s="292"/>
      <c r="BJ865" s="292"/>
      <c r="BK865" s="24"/>
      <c r="BL865" s="53"/>
      <c r="BM865" s="26"/>
      <c r="BN865" s="23"/>
      <c r="BO865" s="23"/>
      <c r="BP865" s="23"/>
      <c r="BQ865" s="23"/>
    </row>
    <row r="866" spans="1:69" ht="12.75" customHeight="1" x14ac:dyDescent="0.25">
      <c r="A866" s="23"/>
      <c r="B866" s="126"/>
      <c r="C866" s="23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52"/>
      <c r="P866" s="22"/>
      <c r="Q866" s="22"/>
      <c r="R866" s="23"/>
      <c r="S866" s="23"/>
      <c r="T866" s="23"/>
      <c r="U866" s="23"/>
      <c r="V866" s="23"/>
      <c r="W866" s="23"/>
      <c r="X866" s="23"/>
      <c r="Y866" s="23"/>
      <c r="Z866" s="23"/>
      <c r="AA866" s="24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92"/>
      <c r="AN866" s="421"/>
      <c r="AO866" s="292"/>
      <c r="AP866" s="292"/>
      <c r="AQ866" s="292"/>
      <c r="AR866" s="292"/>
      <c r="AS866" s="292"/>
      <c r="AT866" s="292"/>
      <c r="AU866" s="292"/>
      <c r="AV866" s="292"/>
      <c r="AW866" s="292"/>
      <c r="AX866" s="292"/>
      <c r="AY866" s="292"/>
      <c r="AZ866" s="421"/>
      <c r="BA866" s="292"/>
      <c r="BB866" s="292"/>
      <c r="BC866" s="292"/>
      <c r="BD866" s="292"/>
      <c r="BE866" s="292"/>
      <c r="BF866" s="292"/>
      <c r="BG866" s="292"/>
      <c r="BH866" s="292"/>
      <c r="BI866" s="292"/>
      <c r="BJ866" s="292"/>
      <c r="BK866" s="24"/>
      <c r="BL866" s="53"/>
      <c r="BM866" s="26"/>
      <c r="BN866" s="23"/>
      <c r="BO866" s="23"/>
      <c r="BP866" s="23"/>
      <c r="BQ866" s="23"/>
    </row>
    <row r="867" spans="1:69" ht="12.75" customHeight="1" x14ac:dyDescent="0.25">
      <c r="A867" s="23"/>
      <c r="B867" s="126"/>
      <c r="C867" s="23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52"/>
      <c r="P867" s="22"/>
      <c r="Q867" s="22"/>
      <c r="R867" s="23"/>
      <c r="S867" s="23"/>
      <c r="T867" s="23"/>
      <c r="U867" s="23"/>
      <c r="V867" s="23"/>
      <c r="W867" s="23"/>
      <c r="X867" s="23"/>
      <c r="Y867" s="23"/>
      <c r="Z867" s="23"/>
      <c r="AA867" s="24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92"/>
      <c r="AN867" s="421"/>
      <c r="AO867" s="292"/>
      <c r="AP867" s="292"/>
      <c r="AQ867" s="292"/>
      <c r="AR867" s="292"/>
      <c r="AS867" s="292"/>
      <c r="AT867" s="292"/>
      <c r="AU867" s="292"/>
      <c r="AV867" s="292"/>
      <c r="AW867" s="292"/>
      <c r="AX867" s="292"/>
      <c r="AY867" s="292"/>
      <c r="AZ867" s="421"/>
      <c r="BA867" s="292"/>
      <c r="BB867" s="292"/>
      <c r="BC867" s="292"/>
      <c r="BD867" s="292"/>
      <c r="BE867" s="292"/>
      <c r="BF867" s="292"/>
      <c r="BG867" s="292"/>
      <c r="BH867" s="292"/>
      <c r="BI867" s="292"/>
      <c r="BJ867" s="292"/>
      <c r="BK867" s="24"/>
      <c r="BL867" s="53"/>
      <c r="BM867" s="26"/>
      <c r="BN867" s="23"/>
      <c r="BO867" s="23"/>
      <c r="BP867" s="23"/>
      <c r="BQ867" s="23"/>
    </row>
    <row r="868" spans="1:69" ht="12.75" customHeight="1" x14ac:dyDescent="0.25">
      <c r="A868" s="23"/>
      <c r="B868" s="126"/>
      <c r="C868" s="23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52"/>
      <c r="P868" s="22"/>
      <c r="Q868" s="22"/>
      <c r="R868" s="23"/>
      <c r="S868" s="23"/>
      <c r="T868" s="23"/>
      <c r="U868" s="23"/>
      <c r="V868" s="23"/>
      <c r="W868" s="23"/>
      <c r="X868" s="23"/>
      <c r="Y868" s="23"/>
      <c r="Z868" s="23"/>
      <c r="AA868" s="24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92"/>
      <c r="AN868" s="421"/>
      <c r="AO868" s="292"/>
      <c r="AP868" s="292"/>
      <c r="AQ868" s="292"/>
      <c r="AR868" s="292"/>
      <c r="AS868" s="292"/>
      <c r="AT868" s="292"/>
      <c r="AU868" s="292"/>
      <c r="AV868" s="292"/>
      <c r="AW868" s="292"/>
      <c r="AX868" s="292"/>
      <c r="AY868" s="292"/>
      <c r="AZ868" s="421"/>
      <c r="BA868" s="292"/>
      <c r="BB868" s="292"/>
      <c r="BC868" s="292"/>
      <c r="BD868" s="292"/>
      <c r="BE868" s="292"/>
      <c r="BF868" s="292"/>
      <c r="BG868" s="292"/>
      <c r="BH868" s="292"/>
      <c r="BI868" s="292"/>
      <c r="BJ868" s="292"/>
      <c r="BK868" s="24"/>
      <c r="BL868" s="53"/>
      <c r="BM868" s="26"/>
      <c r="BN868" s="23"/>
      <c r="BO868" s="23"/>
      <c r="BP868" s="23"/>
      <c r="BQ868" s="23"/>
    </row>
    <row r="869" spans="1:69" ht="12.75" customHeight="1" x14ac:dyDescent="0.25">
      <c r="A869" s="23"/>
      <c r="B869" s="126"/>
      <c r="C869" s="23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52"/>
      <c r="P869" s="22"/>
      <c r="Q869" s="22"/>
      <c r="R869" s="23"/>
      <c r="S869" s="23"/>
      <c r="T869" s="23"/>
      <c r="U869" s="23"/>
      <c r="V869" s="23"/>
      <c r="W869" s="23"/>
      <c r="X869" s="23"/>
      <c r="Y869" s="23"/>
      <c r="Z869" s="23"/>
      <c r="AA869" s="24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92"/>
      <c r="AN869" s="421"/>
      <c r="AO869" s="292"/>
      <c r="AP869" s="292"/>
      <c r="AQ869" s="292"/>
      <c r="AR869" s="292"/>
      <c r="AS869" s="292"/>
      <c r="AT869" s="292"/>
      <c r="AU869" s="292"/>
      <c r="AV869" s="292"/>
      <c r="AW869" s="292"/>
      <c r="AX869" s="292"/>
      <c r="AY869" s="292"/>
      <c r="AZ869" s="421"/>
      <c r="BA869" s="292"/>
      <c r="BB869" s="292"/>
      <c r="BC869" s="292"/>
      <c r="BD869" s="292"/>
      <c r="BE869" s="292"/>
      <c r="BF869" s="292"/>
      <c r="BG869" s="292"/>
      <c r="BH869" s="292"/>
      <c r="BI869" s="292"/>
      <c r="BJ869" s="292"/>
      <c r="BK869" s="24"/>
      <c r="BL869" s="53"/>
      <c r="BM869" s="26"/>
      <c r="BN869" s="23"/>
      <c r="BO869" s="23"/>
      <c r="BP869" s="23"/>
      <c r="BQ869" s="23"/>
    </row>
    <row r="870" spans="1:69" ht="12.75" customHeight="1" x14ac:dyDescent="0.25">
      <c r="A870" s="23"/>
      <c r="B870" s="126"/>
      <c r="C870" s="23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52"/>
      <c r="P870" s="22"/>
      <c r="Q870" s="22"/>
      <c r="R870" s="23"/>
      <c r="S870" s="23"/>
      <c r="T870" s="23"/>
      <c r="U870" s="23"/>
      <c r="V870" s="23"/>
      <c r="W870" s="23"/>
      <c r="X870" s="23"/>
      <c r="Y870" s="23"/>
      <c r="Z870" s="23"/>
      <c r="AA870" s="24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92"/>
      <c r="AN870" s="421"/>
      <c r="AO870" s="292"/>
      <c r="AP870" s="292"/>
      <c r="AQ870" s="292"/>
      <c r="AR870" s="292"/>
      <c r="AS870" s="292"/>
      <c r="AT870" s="292"/>
      <c r="AU870" s="292"/>
      <c r="AV870" s="292"/>
      <c r="AW870" s="292"/>
      <c r="AX870" s="292"/>
      <c r="AY870" s="292"/>
      <c r="AZ870" s="421"/>
      <c r="BA870" s="292"/>
      <c r="BB870" s="292"/>
      <c r="BC870" s="292"/>
      <c r="BD870" s="292"/>
      <c r="BE870" s="292"/>
      <c r="BF870" s="292"/>
      <c r="BG870" s="292"/>
      <c r="BH870" s="292"/>
      <c r="BI870" s="292"/>
      <c r="BJ870" s="292"/>
      <c r="BK870" s="24"/>
      <c r="BL870" s="53"/>
      <c r="BM870" s="26"/>
      <c r="BN870" s="23"/>
      <c r="BO870" s="23"/>
      <c r="BP870" s="23"/>
      <c r="BQ870" s="23"/>
    </row>
    <row r="871" spans="1:69" ht="12.75" customHeight="1" x14ac:dyDescent="0.25">
      <c r="A871" s="23"/>
      <c r="B871" s="126"/>
      <c r="C871" s="23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52"/>
      <c r="P871" s="22"/>
      <c r="Q871" s="22"/>
      <c r="R871" s="23"/>
      <c r="S871" s="23"/>
      <c r="T871" s="23"/>
      <c r="U871" s="23"/>
      <c r="V871" s="23"/>
      <c r="W871" s="23"/>
      <c r="X871" s="23"/>
      <c r="Y871" s="23"/>
      <c r="Z871" s="23"/>
      <c r="AA871" s="24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92"/>
      <c r="AN871" s="421"/>
      <c r="AO871" s="292"/>
      <c r="AP871" s="292"/>
      <c r="AQ871" s="292"/>
      <c r="AR871" s="292"/>
      <c r="AS871" s="292"/>
      <c r="AT871" s="292"/>
      <c r="AU871" s="292"/>
      <c r="AV871" s="292"/>
      <c r="AW871" s="292"/>
      <c r="AX871" s="292"/>
      <c r="AY871" s="292"/>
      <c r="AZ871" s="421"/>
      <c r="BA871" s="292"/>
      <c r="BB871" s="292"/>
      <c r="BC871" s="292"/>
      <c r="BD871" s="292"/>
      <c r="BE871" s="292"/>
      <c r="BF871" s="292"/>
      <c r="BG871" s="292"/>
      <c r="BH871" s="292"/>
      <c r="BI871" s="292"/>
      <c r="BJ871" s="292"/>
      <c r="BK871" s="24"/>
      <c r="BL871" s="53"/>
      <c r="BM871" s="26"/>
      <c r="BN871" s="23"/>
      <c r="BO871" s="23"/>
      <c r="BP871" s="23"/>
      <c r="BQ871" s="23"/>
    </row>
    <row r="872" spans="1:69" ht="12.75" customHeight="1" x14ac:dyDescent="0.25">
      <c r="A872" s="23"/>
      <c r="B872" s="126"/>
      <c r="C872" s="23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52"/>
      <c r="P872" s="22"/>
      <c r="Q872" s="22"/>
      <c r="R872" s="23"/>
      <c r="S872" s="23"/>
      <c r="T872" s="23"/>
      <c r="U872" s="23"/>
      <c r="V872" s="23"/>
      <c r="W872" s="23"/>
      <c r="X872" s="23"/>
      <c r="Y872" s="23"/>
      <c r="Z872" s="23"/>
      <c r="AA872" s="24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92"/>
      <c r="AN872" s="421"/>
      <c r="AO872" s="292"/>
      <c r="AP872" s="292"/>
      <c r="AQ872" s="292"/>
      <c r="AR872" s="292"/>
      <c r="AS872" s="292"/>
      <c r="AT872" s="292"/>
      <c r="AU872" s="292"/>
      <c r="AV872" s="292"/>
      <c r="AW872" s="292"/>
      <c r="AX872" s="292"/>
      <c r="AY872" s="292"/>
      <c r="AZ872" s="421"/>
      <c r="BA872" s="292"/>
      <c r="BB872" s="292"/>
      <c r="BC872" s="292"/>
      <c r="BD872" s="292"/>
      <c r="BE872" s="292"/>
      <c r="BF872" s="292"/>
      <c r="BG872" s="292"/>
      <c r="BH872" s="292"/>
      <c r="BI872" s="292"/>
      <c r="BJ872" s="292"/>
      <c r="BK872" s="24"/>
      <c r="BL872" s="53"/>
      <c r="BM872" s="26"/>
      <c r="BN872" s="23"/>
      <c r="BO872" s="23"/>
      <c r="BP872" s="23"/>
      <c r="BQ872" s="23"/>
    </row>
    <row r="873" spans="1:69" ht="12.75" customHeight="1" x14ac:dyDescent="0.25">
      <c r="A873" s="23"/>
      <c r="B873" s="126"/>
      <c r="C873" s="23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52"/>
      <c r="P873" s="22"/>
      <c r="Q873" s="22"/>
      <c r="R873" s="23"/>
      <c r="S873" s="23"/>
      <c r="T873" s="23"/>
      <c r="U873" s="23"/>
      <c r="V873" s="23"/>
      <c r="W873" s="23"/>
      <c r="X873" s="23"/>
      <c r="Y873" s="23"/>
      <c r="Z873" s="23"/>
      <c r="AA873" s="24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92"/>
      <c r="AN873" s="421"/>
      <c r="AO873" s="292"/>
      <c r="AP873" s="292"/>
      <c r="AQ873" s="292"/>
      <c r="AR873" s="292"/>
      <c r="AS873" s="292"/>
      <c r="AT873" s="292"/>
      <c r="AU873" s="292"/>
      <c r="AV873" s="292"/>
      <c r="AW873" s="292"/>
      <c r="AX873" s="292"/>
      <c r="AY873" s="292"/>
      <c r="AZ873" s="421"/>
      <c r="BA873" s="292"/>
      <c r="BB873" s="292"/>
      <c r="BC873" s="292"/>
      <c r="BD873" s="292"/>
      <c r="BE873" s="292"/>
      <c r="BF873" s="292"/>
      <c r="BG873" s="292"/>
      <c r="BH873" s="292"/>
      <c r="BI873" s="292"/>
      <c r="BJ873" s="292"/>
      <c r="BK873" s="24"/>
      <c r="BL873" s="53"/>
      <c r="BM873" s="26"/>
      <c r="BN873" s="23"/>
      <c r="BO873" s="23"/>
      <c r="BP873" s="23"/>
      <c r="BQ873" s="23"/>
    </row>
    <row r="874" spans="1:69" ht="12.75" customHeight="1" x14ac:dyDescent="0.25">
      <c r="A874" s="23"/>
      <c r="B874" s="126"/>
      <c r="C874" s="23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52"/>
      <c r="P874" s="22"/>
      <c r="Q874" s="22"/>
      <c r="R874" s="23"/>
      <c r="S874" s="23"/>
      <c r="T874" s="23"/>
      <c r="U874" s="23"/>
      <c r="V874" s="23"/>
      <c r="W874" s="23"/>
      <c r="X874" s="23"/>
      <c r="Y874" s="23"/>
      <c r="Z874" s="23"/>
      <c r="AA874" s="24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92"/>
      <c r="AN874" s="421"/>
      <c r="AO874" s="292"/>
      <c r="AP874" s="292"/>
      <c r="AQ874" s="292"/>
      <c r="AR874" s="292"/>
      <c r="AS874" s="292"/>
      <c r="AT874" s="292"/>
      <c r="AU874" s="292"/>
      <c r="AV874" s="292"/>
      <c r="AW874" s="292"/>
      <c r="AX874" s="292"/>
      <c r="AY874" s="292"/>
      <c r="AZ874" s="421"/>
      <c r="BA874" s="292"/>
      <c r="BB874" s="292"/>
      <c r="BC874" s="292"/>
      <c r="BD874" s="292"/>
      <c r="BE874" s="292"/>
      <c r="BF874" s="292"/>
      <c r="BG874" s="292"/>
      <c r="BH874" s="292"/>
      <c r="BI874" s="292"/>
      <c r="BJ874" s="292"/>
      <c r="BK874" s="24"/>
      <c r="BL874" s="53"/>
      <c r="BM874" s="26"/>
      <c r="BN874" s="23"/>
      <c r="BO874" s="23"/>
      <c r="BP874" s="23"/>
      <c r="BQ874" s="23"/>
    </row>
    <row r="875" spans="1:69" ht="12.75" customHeight="1" x14ac:dyDescent="0.25">
      <c r="A875" s="23"/>
      <c r="B875" s="126"/>
      <c r="C875" s="23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52"/>
      <c r="P875" s="22"/>
      <c r="Q875" s="22"/>
      <c r="R875" s="23"/>
      <c r="S875" s="23"/>
      <c r="T875" s="23"/>
      <c r="U875" s="23"/>
      <c r="V875" s="23"/>
      <c r="W875" s="23"/>
      <c r="X875" s="23"/>
      <c r="Y875" s="23"/>
      <c r="Z875" s="23"/>
      <c r="AA875" s="24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92"/>
      <c r="AN875" s="421"/>
      <c r="AO875" s="292"/>
      <c r="AP875" s="292"/>
      <c r="AQ875" s="292"/>
      <c r="AR875" s="292"/>
      <c r="AS875" s="292"/>
      <c r="AT875" s="292"/>
      <c r="AU875" s="292"/>
      <c r="AV875" s="292"/>
      <c r="AW875" s="292"/>
      <c r="AX875" s="292"/>
      <c r="AY875" s="292"/>
      <c r="AZ875" s="421"/>
      <c r="BA875" s="292"/>
      <c r="BB875" s="292"/>
      <c r="BC875" s="292"/>
      <c r="BD875" s="292"/>
      <c r="BE875" s="292"/>
      <c r="BF875" s="292"/>
      <c r="BG875" s="292"/>
      <c r="BH875" s="292"/>
      <c r="BI875" s="292"/>
      <c r="BJ875" s="292"/>
      <c r="BK875" s="24"/>
      <c r="BL875" s="53"/>
      <c r="BM875" s="26"/>
      <c r="BN875" s="23"/>
      <c r="BO875" s="23"/>
      <c r="BP875" s="23"/>
      <c r="BQ875" s="23"/>
    </row>
    <row r="876" spans="1:69" ht="12.75" customHeight="1" x14ac:dyDescent="0.25">
      <c r="A876" s="23"/>
      <c r="B876" s="126"/>
      <c r="C876" s="23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52"/>
      <c r="P876" s="22"/>
      <c r="Q876" s="22"/>
      <c r="R876" s="23"/>
      <c r="S876" s="23"/>
      <c r="T876" s="23"/>
      <c r="U876" s="23"/>
      <c r="V876" s="23"/>
      <c r="W876" s="23"/>
      <c r="X876" s="23"/>
      <c r="Y876" s="23"/>
      <c r="Z876" s="23"/>
      <c r="AA876" s="24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92"/>
      <c r="AN876" s="421"/>
      <c r="AO876" s="292"/>
      <c r="AP876" s="292"/>
      <c r="AQ876" s="292"/>
      <c r="AR876" s="292"/>
      <c r="AS876" s="292"/>
      <c r="AT876" s="292"/>
      <c r="AU876" s="292"/>
      <c r="AV876" s="292"/>
      <c r="AW876" s="292"/>
      <c r="AX876" s="292"/>
      <c r="AY876" s="292"/>
      <c r="AZ876" s="421"/>
      <c r="BA876" s="292"/>
      <c r="BB876" s="292"/>
      <c r="BC876" s="292"/>
      <c r="BD876" s="292"/>
      <c r="BE876" s="292"/>
      <c r="BF876" s="292"/>
      <c r="BG876" s="292"/>
      <c r="BH876" s="292"/>
      <c r="BI876" s="292"/>
      <c r="BJ876" s="292"/>
      <c r="BK876" s="24"/>
      <c r="BL876" s="53"/>
      <c r="BM876" s="26"/>
      <c r="BN876" s="23"/>
      <c r="BO876" s="23"/>
      <c r="BP876" s="23"/>
      <c r="BQ876" s="23"/>
    </row>
    <row r="877" spans="1:69" ht="12.75" customHeight="1" x14ac:dyDescent="0.25">
      <c r="A877" s="23"/>
      <c r="B877" s="126"/>
      <c r="C877" s="23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52"/>
      <c r="P877" s="22"/>
      <c r="Q877" s="22"/>
      <c r="R877" s="23"/>
      <c r="S877" s="23"/>
      <c r="T877" s="23"/>
      <c r="U877" s="23"/>
      <c r="V877" s="23"/>
      <c r="W877" s="23"/>
      <c r="X877" s="23"/>
      <c r="Y877" s="23"/>
      <c r="Z877" s="23"/>
      <c r="AA877" s="24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92"/>
      <c r="AN877" s="421"/>
      <c r="AO877" s="292"/>
      <c r="AP877" s="292"/>
      <c r="AQ877" s="292"/>
      <c r="AR877" s="292"/>
      <c r="AS877" s="292"/>
      <c r="AT877" s="292"/>
      <c r="AU877" s="292"/>
      <c r="AV877" s="292"/>
      <c r="AW877" s="292"/>
      <c r="AX877" s="292"/>
      <c r="AY877" s="292"/>
      <c r="AZ877" s="421"/>
      <c r="BA877" s="292"/>
      <c r="BB877" s="292"/>
      <c r="BC877" s="292"/>
      <c r="BD877" s="292"/>
      <c r="BE877" s="292"/>
      <c r="BF877" s="292"/>
      <c r="BG877" s="292"/>
      <c r="BH877" s="292"/>
      <c r="BI877" s="292"/>
      <c r="BJ877" s="292"/>
      <c r="BK877" s="24"/>
      <c r="BL877" s="53"/>
      <c r="BM877" s="26"/>
      <c r="BN877" s="23"/>
      <c r="BO877" s="23"/>
      <c r="BP877" s="23"/>
      <c r="BQ877" s="23"/>
    </row>
    <row r="878" spans="1:69" ht="12.75" customHeight="1" x14ac:dyDescent="0.25">
      <c r="A878" s="23"/>
      <c r="B878" s="126"/>
      <c r="C878" s="23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52"/>
      <c r="P878" s="22"/>
      <c r="Q878" s="22"/>
      <c r="R878" s="23"/>
      <c r="S878" s="23"/>
      <c r="T878" s="23"/>
      <c r="U878" s="23"/>
      <c r="V878" s="23"/>
      <c r="W878" s="23"/>
      <c r="X878" s="23"/>
      <c r="Y878" s="23"/>
      <c r="Z878" s="23"/>
      <c r="AA878" s="24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92"/>
      <c r="AN878" s="421"/>
      <c r="AO878" s="292"/>
      <c r="AP878" s="292"/>
      <c r="AQ878" s="292"/>
      <c r="AR878" s="292"/>
      <c r="AS878" s="292"/>
      <c r="AT878" s="292"/>
      <c r="AU878" s="292"/>
      <c r="AV878" s="292"/>
      <c r="AW878" s="292"/>
      <c r="AX878" s="292"/>
      <c r="AY878" s="292"/>
      <c r="AZ878" s="421"/>
      <c r="BA878" s="292"/>
      <c r="BB878" s="292"/>
      <c r="BC878" s="292"/>
      <c r="BD878" s="292"/>
      <c r="BE878" s="292"/>
      <c r="BF878" s="292"/>
      <c r="BG878" s="292"/>
      <c r="BH878" s="292"/>
      <c r="BI878" s="292"/>
      <c r="BJ878" s="292"/>
      <c r="BK878" s="24"/>
      <c r="BL878" s="53"/>
      <c r="BM878" s="26"/>
      <c r="BN878" s="23"/>
      <c r="BO878" s="23"/>
      <c r="BP878" s="23"/>
      <c r="BQ878" s="23"/>
    </row>
    <row r="879" spans="1:69" ht="12.75" customHeight="1" x14ac:dyDescent="0.25">
      <c r="A879" s="23"/>
      <c r="B879" s="126"/>
      <c r="C879" s="23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52"/>
      <c r="P879" s="22"/>
      <c r="Q879" s="22"/>
      <c r="R879" s="23"/>
      <c r="S879" s="23"/>
      <c r="T879" s="23"/>
      <c r="U879" s="23"/>
      <c r="V879" s="23"/>
      <c r="W879" s="23"/>
      <c r="X879" s="23"/>
      <c r="Y879" s="23"/>
      <c r="Z879" s="23"/>
      <c r="AA879" s="24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92"/>
      <c r="AN879" s="421"/>
      <c r="AO879" s="292"/>
      <c r="AP879" s="292"/>
      <c r="AQ879" s="292"/>
      <c r="AR879" s="292"/>
      <c r="AS879" s="292"/>
      <c r="AT879" s="292"/>
      <c r="AU879" s="292"/>
      <c r="AV879" s="292"/>
      <c r="AW879" s="292"/>
      <c r="AX879" s="292"/>
      <c r="AY879" s="292"/>
      <c r="AZ879" s="421"/>
      <c r="BA879" s="292"/>
      <c r="BB879" s="292"/>
      <c r="BC879" s="292"/>
      <c r="BD879" s="292"/>
      <c r="BE879" s="292"/>
      <c r="BF879" s="292"/>
      <c r="BG879" s="292"/>
      <c r="BH879" s="292"/>
      <c r="BI879" s="292"/>
      <c r="BJ879" s="292"/>
      <c r="BK879" s="24"/>
      <c r="BL879" s="53"/>
      <c r="BM879" s="26"/>
      <c r="BN879" s="23"/>
      <c r="BO879" s="23"/>
      <c r="BP879" s="23"/>
      <c r="BQ879" s="23"/>
    </row>
    <row r="880" spans="1:69" ht="12.75" customHeight="1" x14ac:dyDescent="0.25">
      <c r="A880" s="23"/>
      <c r="B880" s="126"/>
      <c r="C880" s="23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52"/>
      <c r="P880" s="22"/>
      <c r="Q880" s="22"/>
      <c r="R880" s="23"/>
      <c r="S880" s="23"/>
      <c r="T880" s="23"/>
      <c r="U880" s="23"/>
      <c r="V880" s="23"/>
      <c r="W880" s="23"/>
      <c r="X880" s="23"/>
      <c r="Y880" s="23"/>
      <c r="Z880" s="23"/>
      <c r="AA880" s="24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92"/>
      <c r="AN880" s="421"/>
      <c r="AO880" s="292"/>
      <c r="AP880" s="292"/>
      <c r="AQ880" s="292"/>
      <c r="AR880" s="292"/>
      <c r="AS880" s="292"/>
      <c r="AT880" s="292"/>
      <c r="AU880" s="292"/>
      <c r="AV880" s="292"/>
      <c r="AW880" s="292"/>
      <c r="AX880" s="292"/>
      <c r="AY880" s="292"/>
      <c r="AZ880" s="421"/>
      <c r="BA880" s="292"/>
      <c r="BB880" s="292"/>
      <c r="BC880" s="292"/>
      <c r="BD880" s="292"/>
      <c r="BE880" s="292"/>
      <c r="BF880" s="292"/>
      <c r="BG880" s="292"/>
      <c r="BH880" s="292"/>
      <c r="BI880" s="292"/>
      <c r="BJ880" s="292"/>
      <c r="BK880" s="24"/>
      <c r="BL880" s="53"/>
      <c r="BM880" s="26"/>
      <c r="BN880" s="23"/>
      <c r="BO880" s="23"/>
      <c r="BP880" s="23"/>
      <c r="BQ880" s="23"/>
    </row>
    <row r="881" spans="1:69" ht="12.75" customHeight="1" x14ac:dyDescent="0.25">
      <c r="A881" s="23"/>
      <c r="B881" s="126"/>
      <c r="C881" s="23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52"/>
      <c r="P881" s="22"/>
      <c r="Q881" s="22"/>
      <c r="R881" s="23"/>
      <c r="S881" s="23"/>
      <c r="T881" s="23"/>
      <c r="U881" s="23"/>
      <c r="V881" s="23"/>
      <c r="W881" s="23"/>
      <c r="X881" s="23"/>
      <c r="Y881" s="23"/>
      <c r="Z881" s="23"/>
      <c r="AA881" s="24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92"/>
      <c r="AN881" s="421"/>
      <c r="AO881" s="292"/>
      <c r="AP881" s="292"/>
      <c r="AQ881" s="292"/>
      <c r="AR881" s="292"/>
      <c r="AS881" s="292"/>
      <c r="AT881" s="292"/>
      <c r="AU881" s="292"/>
      <c r="AV881" s="292"/>
      <c r="AW881" s="292"/>
      <c r="AX881" s="292"/>
      <c r="AY881" s="292"/>
      <c r="AZ881" s="421"/>
      <c r="BA881" s="292"/>
      <c r="BB881" s="292"/>
      <c r="BC881" s="292"/>
      <c r="BD881" s="292"/>
      <c r="BE881" s="292"/>
      <c r="BF881" s="292"/>
      <c r="BG881" s="292"/>
      <c r="BH881" s="292"/>
      <c r="BI881" s="292"/>
      <c r="BJ881" s="292"/>
      <c r="BK881" s="24"/>
      <c r="BL881" s="53"/>
      <c r="BM881" s="26"/>
      <c r="BN881" s="23"/>
      <c r="BO881" s="23"/>
      <c r="BP881" s="23"/>
      <c r="BQ881" s="23"/>
    </row>
    <row r="882" spans="1:69" ht="12.75" customHeight="1" x14ac:dyDescent="0.25">
      <c r="A882" s="23"/>
      <c r="B882" s="126"/>
      <c r="C882" s="23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52"/>
      <c r="P882" s="22"/>
      <c r="Q882" s="22"/>
      <c r="R882" s="23"/>
      <c r="S882" s="23"/>
      <c r="T882" s="23"/>
      <c r="U882" s="23"/>
      <c r="V882" s="23"/>
      <c r="W882" s="23"/>
      <c r="X882" s="23"/>
      <c r="Y882" s="23"/>
      <c r="Z882" s="23"/>
      <c r="AA882" s="24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92"/>
      <c r="AN882" s="421"/>
      <c r="AO882" s="292"/>
      <c r="AP882" s="292"/>
      <c r="AQ882" s="292"/>
      <c r="AR882" s="292"/>
      <c r="AS882" s="292"/>
      <c r="AT882" s="292"/>
      <c r="AU882" s="292"/>
      <c r="AV882" s="292"/>
      <c r="AW882" s="292"/>
      <c r="AX882" s="292"/>
      <c r="AY882" s="292"/>
      <c r="AZ882" s="421"/>
      <c r="BA882" s="292"/>
      <c r="BB882" s="292"/>
      <c r="BC882" s="292"/>
      <c r="BD882" s="292"/>
      <c r="BE882" s="292"/>
      <c r="BF882" s="292"/>
      <c r="BG882" s="292"/>
      <c r="BH882" s="292"/>
      <c r="BI882" s="292"/>
      <c r="BJ882" s="292"/>
      <c r="BK882" s="24"/>
      <c r="BL882" s="53"/>
      <c r="BM882" s="26"/>
      <c r="BN882" s="23"/>
      <c r="BO882" s="23"/>
      <c r="BP882" s="23"/>
      <c r="BQ882" s="23"/>
    </row>
    <row r="883" spans="1:69" ht="12.75" customHeight="1" x14ac:dyDescent="0.25">
      <c r="A883" s="23"/>
      <c r="B883" s="126"/>
      <c r="C883" s="23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52"/>
      <c r="P883" s="22"/>
      <c r="Q883" s="22"/>
      <c r="R883" s="23"/>
      <c r="S883" s="23"/>
      <c r="T883" s="23"/>
      <c r="U883" s="23"/>
      <c r="V883" s="23"/>
      <c r="W883" s="23"/>
      <c r="X883" s="23"/>
      <c r="Y883" s="23"/>
      <c r="Z883" s="23"/>
      <c r="AA883" s="24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92"/>
      <c r="AN883" s="421"/>
      <c r="AO883" s="292"/>
      <c r="AP883" s="292"/>
      <c r="AQ883" s="292"/>
      <c r="AR883" s="292"/>
      <c r="AS883" s="292"/>
      <c r="AT883" s="292"/>
      <c r="AU883" s="292"/>
      <c r="AV883" s="292"/>
      <c r="AW883" s="292"/>
      <c r="AX883" s="292"/>
      <c r="AY883" s="292"/>
      <c r="AZ883" s="421"/>
      <c r="BA883" s="292"/>
      <c r="BB883" s="292"/>
      <c r="BC883" s="292"/>
      <c r="BD883" s="292"/>
      <c r="BE883" s="292"/>
      <c r="BF883" s="292"/>
      <c r="BG883" s="292"/>
      <c r="BH883" s="292"/>
      <c r="BI883" s="292"/>
      <c r="BJ883" s="292"/>
      <c r="BK883" s="24"/>
      <c r="BL883" s="53"/>
      <c r="BM883" s="26"/>
      <c r="BN883" s="23"/>
      <c r="BO883" s="23"/>
      <c r="BP883" s="23"/>
      <c r="BQ883" s="23"/>
    </row>
    <row r="884" spans="1:69" ht="12.75" customHeight="1" x14ac:dyDescent="0.25">
      <c r="A884" s="23"/>
      <c r="B884" s="126"/>
      <c r="C884" s="23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52"/>
      <c r="P884" s="22"/>
      <c r="Q884" s="22"/>
      <c r="R884" s="23"/>
      <c r="S884" s="23"/>
      <c r="T884" s="23"/>
      <c r="U884" s="23"/>
      <c r="V884" s="23"/>
      <c r="W884" s="23"/>
      <c r="X884" s="23"/>
      <c r="Y884" s="23"/>
      <c r="Z884" s="23"/>
      <c r="AA884" s="24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92"/>
      <c r="AN884" s="421"/>
      <c r="AO884" s="292"/>
      <c r="AP884" s="292"/>
      <c r="AQ884" s="292"/>
      <c r="AR884" s="292"/>
      <c r="AS884" s="292"/>
      <c r="AT884" s="292"/>
      <c r="AU884" s="292"/>
      <c r="AV884" s="292"/>
      <c r="AW884" s="292"/>
      <c r="AX884" s="292"/>
      <c r="AY884" s="292"/>
      <c r="AZ884" s="421"/>
      <c r="BA884" s="292"/>
      <c r="BB884" s="292"/>
      <c r="BC884" s="292"/>
      <c r="BD884" s="292"/>
      <c r="BE884" s="292"/>
      <c r="BF884" s="292"/>
      <c r="BG884" s="292"/>
      <c r="BH884" s="292"/>
      <c r="BI884" s="292"/>
      <c r="BJ884" s="292"/>
      <c r="BK884" s="24"/>
      <c r="BL884" s="53"/>
      <c r="BM884" s="26"/>
      <c r="BN884" s="23"/>
      <c r="BO884" s="23"/>
      <c r="BP884" s="23"/>
      <c r="BQ884" s="23"/>
    </row>
    <row r="885" spans="1:69" ht="12.75" customHeight="1" x14ac:dyDescent="0.25">
      <c r="A885" s="23"/>
      <c r="B885" s="126"/>
      <c r="C885" s="23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52"/>
      <c r="P885" s="22"/>
      <c r="Q885" s="22"/>
      <c r="R885" s="23"/>
      <c r="S885" s="23"/>
      <c r="T885" s="23"/>
      <c r="U885" s="23"/>
      <c r="V885" s="23"/>
      <c r="W885" s="23"/>
      <c r="X885" s="23"/>
      <c r="Y885" s="23"/>
      <c r="Z885" s="23"/>
      <c r="AA885" s="24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92"/>
      <c r="AN885" s="421"/>
      <c r="AO885" s="292"/>
      <c r="AP885" s="292"/>
      <c r="AQ885" s="292"/>
      <c r="AR885" s="292"/>
      <c r="AS885" s="292"/>
      <c r="AT885" s="292"/>
      <c r="AU885" s="292"/>
      <c r="AV885" s="292"/>
      <c r="AW885" s="292"/>
      <c r="AX885" s="292"/>
      <c r="AY885" s="292"/>
      <c r="AZ885" s="421"/>
      <c r="BA885" s="292"/>
      <c r="BB885" s="292"/>
      <c r="BC885" s="292"/>
      <c r="BD885" s="292"/>
      <c r="BE885" s="292"/>
      <c r="BF885" s="292"/>
      <c r="BG885" s="292"/>
      <c r="BH885" s="292"/>
      <c r="BI885" s="292"/>
      <c r="BJ885" s="292"/>
      <c r="BK885" s="24"/>
      <c r="BL885" s="53"/>
      <c r="BM885" s="26"/>
      <c r="BN885" s="23"/>
      <c r="BO885" s="23"/>
      <c r="BP885" s="23"/>
      <c r="BQ885" s="23"/>
    </row>
    <row r="886" spans="1:69" ht="12.75" customHeight="1" x14ac:dyDescent="0.25">
      <c r="A886" s="23"/>
      <c r="B886" s="126"/>
      <c r="C886" s="23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52"/>
      <c r="P886" s="22"/>
      <c r="Q886" s="22"/>
      <c r="R886" s="23"/>
      <c r="S886" s="23"/>
      <c r="T886" s="23"/>
      <c r="U886" s="23"/>
      <c r="V886" s="23"/>
      <c r="W886" s="23"/>
      <c r="X886" s="23"/>
      <c r="Y886" s="23"/>
      <c r="Z886" s="23"/>
      <c r="AA886" s="24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92"/>
      <c r="AN886" s="421"/>
      <c r="AO886" s="292"/>
      <c r="AP886" s="292"/>
      <c r="AQ886" s="292"/>
      <c r="AR886" s="292"/>
      <c r="AS886" s="292"/>
      <c r="AT886" s="292"/>
      <c r="AU886" s="292"/>
      <c r="AV886" s="292"/>
      <c r="AW886" s="292"/>
      <c r="AX886" s="292"/>
      <c r="AY886" s="292"/>
      <c r="AZ886" s="421"/>
      <c r="BA886" s="292"/>
      <c r="BB886" s="292"/>
      <c r="BC886" s="292"/>
      <c r="BD886" s="292"/>
      <c r="BE886" s="292"/>
      <c r="BF886" s="292"/>
      <c r="BG886" s="292"/>
      <c r="BH886" s="292"/>
      <c r="BI886" s="292"/>
      <c r="BJ886" s="292"/>
      <c r="BK886" s="24"/>
      <c r="BL886" s="53"/>
      <c r="BM886" s="26"/>
      <c r="BN886" s="23"/>
      <c r="BO886" s="23"/>
      <c r="BP886" s="23"/>
      <c r="BQ886" s="23"/>
    </row>
    <row r="887" spans="1:69" ht="12.75" customHeight="1" x14ac:dyDescent="0.25">
      <c r="A887" s="23"/>
      <c r="B887" s="126"/>
      <c r="C887" s="23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52"/>
      <c r="P887" s="22"/>
      <c r="Q887" s="22"/>
      <c r="R887" s="23"/>
      <c r="S887" s="23"/>
      <c r="T887" s="23"/>
      <c r="U887" s="23"/>
      <c r="V887" s="23"/>
      <c r="W887" s="23"/>
      <c r="X887" s="23"/>
      <c r="Y887" s="23"/>
      <c r="Z887" s="23"/>
      <c r="AA887" s="24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92"/>
      <c r="AN887" s="421"/>
      <c r="AO887" s="292"/>
      <c r="AP887" s="292"/>
      <c r="AQ887" s="292"/>
      <c r="AR887" s="292"/>
      <c r="AS887" s="292"/>
      <c r="AT887" s="292"/>
      <c r="AU887" s="292"/>
      <c r="AV887" s="292"/>
      <c r="AW887" s="292"/>
      <c r="AX887" s="292"/>
      <c r="AY887" s="292"/>
      <c r="AZ887" s="421"/>
      <c r="BA887" s="292"/>
      <c r="BB887" s="292"/>
      <c r="BC887" s="292"/>
      <c r="BD887" s="292"/>
      <c r="BE887" s="292"/>
      <c r="BF887" s="292"/>
      <c r="BG887" s="292"/>
      <c r="BH887" s="292"/>
      <c r="BI887" s="292"/>
      <c r="BJ887" s="292"/>
      <c r="BK887" s="24"/>
      <c r="BL887" s="53"/>
      <c r="BM887" s="26"/>
      <c r="BN887" s="23"/>
      <c r="BO887" s="23"/>
      <c r="BP887" s="23"/>
      <c r="BQ887" s="23"/>
    </row>
    <row r="888" spans="1:69" ht="12.75" customHeight="1" x14ac:dyDescent="0.25">
      <c r="A888" s="23"/>
      <c r="B888" s="126"/>
      <c r="C888" s="23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52"/>
      <c r="P888" s="22"/>
      <c r="Q888" s="22"/>
      <c r="R888" s="23"/>
      <c r="S888" s="23"/>
      <c r="T888" s="23"/>
      <c r="U888" s="23"/>
      <c r="V888" s="23"/>
      <c r="W888" s="23"/>
      <c r="X888" s="23"/>
      <c r="Y888" s="23"/>
      <c r="Z888" s="23"/>
      <c r="AA888" s="24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92"/>
      <c r="AN888" s="421"/>
      <c r="AO888" s="292"/>
      <c r="AP888" s="292"/>
      <c r="AQ888" s="292"/>
      <c r="AR888" s="292"/>
      <c r="AS888" s="292"/>
      <c r="AT888" s="292"/>
      <c r="AU888" s="292"/>
      <c r="AV888" s="292"/>
      <c r="AW888" s="292"/>
      <c r="AX888" s="292"/>
      <c r="AY888" s="292"/>
      <c r="AZ888" s="421"/>
      <c r="BA888" s="292"/>
      <c r="BB888" s="292"/>
      <c r="BC888" s="292"/>
      <c r="BD888" s="292"/>
      <c r="BE888" s="292"/>
      <c r="BF888" s="292"/>
      <c r="BG888" s="292"/>
      <c r="BH888" s="292"/>
      <c r="BI888" s="292"/>
      <c r="BJ888" s="292"/>
      <c r="BK888" s="24"/>
      <c r="BL888" s="53"/>
      <c r="BM888" s="26"/>
      <c r="BN888" s="23"/>
      <c r="BO888" s="23"/>
      <c r="BP888" s="23"/>
      <c r="BQ888" s="23"/>
    </row>
    <row r="889" spans="1:69" ht="12.75" customHeight="1" x14ac:dyDescent="0.25">
      <c r="A889" s="23"/>
      <c r="B889" s="126"/>
      <c r="C889" s="23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52"/>
      <c r="P889" s="22"/>
      <c r="Q889" s="22"/>
      <c r="R889" s="23"/>
      <c r="S889" s="23"/>
      <c r="T889" s="23"/>
      <c r="U889" s="23"/>
      <c r="V889" s="23"/>
      <c r="W889" s="23"/>
      <c r="X889" s="23"/>
      <c r="Y889" s="23"/>
      <c r="Z889" s="23"/>
      <c r="AA889" s="24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92"/>
      <c r="AN889" s="421"/>
      <c r="AO889" s="292"/>
      <c r="AP889" s="292"/>
      <c r="AQ889" s="292"/>
      <c r="AR889" s="292"/>
      <c r="AS889" s="292"/>
      <c r="AT889" s="292"/>
      <c r="AU889" s="292"/>
      <c r="AV889" s="292"/>
      <c r="AW889" s="292"/>
      <c r="AX889" s="292"/>
      <c r="AY889" s="292"/>
      <c r="AZ889" s="421"/>
      <c r="BA889" s="292"/>
      <c r="BB889" s="292"/>
      <c r="BC889" s="292"/>
      <c r="BD889" s="292"/>
      <c r="BE889" s="292"/>
      <c r="BF889" s="292"/>
      <c r="BG889" s="292"/>
      <c r="BH889" s="292"/>
      <c r="BI889" s="292"/>
      <c r="BJ889" s="292"/>
      <c r="BK889" s="24"/>
      <c r="BL889" s="53"/>
      <c r="BM889" s="26"/>
      <c r="BN889" s="23"/>
      <c r="BO889" s="23"/>
      <c r="BP889" s="23"/>
      <c r="BQ889" s="23"/>
    </row>
    <row r="890" spans="1:69" ht="12.75" customHeight="1" x14ac:dyDescent="0.25">
      <c r="A890" s="23"/>
      <c r="B890" s="126"/>
      <c r="C890" s="23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52"/>
      <c r="P890" s="22"/>
      <c r="Q890" s="22"/>
      <c r="R890" s="23"/>
      <c r="S890" s="23"/>
      <c r="T890" s="23"/>
      <c r="U890" s="23"/>
      <c r="V890" s="23"/>
      <c r="W890" s="23"/>
      <c r="X890" s="23"/>
      <c r="Y890" s="23"/>
      <c r="Z890" s="23"/>
      <c r="AA890" s="24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92"/>
      <c r="AN890" s="421"/>
      <c r="AO890" s="292"/>
      <c r="AP890" s="292"/>
      <c r="AQ890" s="292"/>
      <c r="AR890" s="292"/>
      <c r="AS890" s="292"/>
      <c r="AT890" s="292"/>
      <c r="AU890" s="292"/>
      <c r="AV890" s="292"/>
      <c r="AW890" s="292"/>
      <c r="AX890" s="292"/>
      <c r="AY890" s="292"/>
      <c r="AZ890" s="421"/>
      <c r="BA890" s="292"/>
      <c r="BB890" s="292"/>
      <c r="BC890" s="292"/>
      <c r="BD890" s="292"/>
      <c r="BE890" s="292"/>
      <c r="BF890" s="292"/>
      <c r="BG890" s="292"/>
      <c r="BH890" s="292"/>
      <c r="BI890" s="292"/>
      <c r="BJ890" s="292"/>
      <c r="BK890" s="24"/>
      <c r="BL890" s="53"/>
      <c r="BM890" s="26"/>
      <c r="BN890" s="23"/>
      <c r="BO890" s="23"/>
      <c r="BP890" s="23"/>
      <c r="BQ890" s="23"/>
    </row>
    <row r="891" spans="1:69" ht="12.75" customHeight="1" x14ac:dyDescent="0.25">
      <c r="A891" s="23"/>
      <c r="B891" s="126"/>
      <c r="C891" s="23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52"/>
      <c r="P891" s="22"/>
      <c r="Q891" s="22"/>
      <c r="R891" s="23"/>
      <c r="S891" s="23"/>
      <c r="T891" s="23"/>
      <c r="U891" s="23"/>
      <c r="V891" s="23"/>
      <c r="W891" s="23"/>
      <c r="X891" s="23"/>
      <c r="Y891" s="23"/>
      <c r="Z891" s="23"/>
      <c r="AA891" s="24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92"/>
      <c r="AN891" s="421"/>
      <c r="AO891" s="292"/>
      <c r="AP891" s="292"/>
      <c r="AQ891" s="292"/>
      <c r="AR891" s="292"/>
      <c r="AS891" s="292"/>
      <c r="AT891" s="292"/>
      <c r="AU891" s="292"/>
      <c r="AV891" s="292"/>
      <c r="AW891" s="292"/>
      <c r="AX891" s="292"/>
      <c r="AY891" s="292"/>
      <c r="AZ891" s="421"/>
      <c r="BA891" s="292"/>
      <c r="BB891" s="292"/>
      <c r="BC891" s="292"/>
      <c r="BD891" s="292"/>
      <c r="BE891" s="292"/>
      <c r="BF891" s="292"/>
      <c r="BG891" s="292"/>
      <c r="BH891" s="292"/>
      <c r="BI891" s="292"/>
      <c r="BJ891" s="292"/>
      <c r="BK891" s="24"/>
      <c r="BL891" s="53"/>
      <c r="BM891" s="26"/>
      <c r="BN891" s="23"/>
      <c r="BO891" s="23"/>
      <c r="BP891" s="23"/>
      <c r="BQ891" s="23"/>
    </row>
    <row r="892" spans="1:69" ht="12.75" customHeight="1" x14ac:dyDescent="0.25">
      <c r="A892" s="23"/>
      <c r="B892" s="126"/>
      <c r="C892" s="23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52"/>
      <c r="P892" s="22"/>
      <c r="Q892" s="22"/>
      <c r="R892" s="23"/>
      <c r="S892" s="23"/>
      <c r="T892" s="23"/>
      <c r="U892" s="23"/>
      <c r="V892" s="23"/>
      <c r="W892" s="23"/>
      <c r="X892" s="23"/>
      <c r="Y892" s="23"/>
      <c r="Z892" s="23"/>
      <c r="AA892" s="24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92"/>
      <c r="AN892" s="421"/>
      <c r="AO892" s="292"/>
      <c r="AP892" s="292"/>
      <c r="AQ892" s="292"/>
      <c r="AR892" s="292"/>
      <c r="AS892" s="292"/>
      <c r="AT892" s="292"/>
      <c r="AU892" s="292"/>
      <c r="AV892" s="292"/>
      <c r="AW892" s="292"/>
      <c r="AX892" s="292"/>
      <c r="AY892" s="292"/>
      <c r="AZ892" s="421"/>
      <c r="BA892" s="292"/>
      <c r="BB892" s="292"/>
      <c r="BC892" s="292"/>
      <c r="BD892" s="292"/>
      <c r="BE892" s="292"/>
      <c r="BF892" s="292"/>
      <c r="BG892" s="292"/>
      <c r="BH892" s="292"/>
      <c r="BI892" s="292"/>
      <c r="BJ892" s="292"/>
      <c r="BK892" s="24"/>
      <c r="BL892" s="53"/>
      <c r="BM892" s="26"/>
      <c r="BN892" s="23"/>
      <c r="BO892" s="23"/>
      <c r="BP892" s="23"/>
      <c r="BQ892" s="23"/>
    </row>
    <row r="893" spans="1:69" ht="12.75" customHeight="1" x14ac:dyDescent="0.25">
      <c r="A893" s="23"/>
      <c r="B893" s="126"/>
      <c r="C893" s="23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52"/>
      <c r="P893" s="22"/>
      <c r="Q893" s="22"/>
      <c r="R893" s="23"/>
      <c r="S893" s="23"/>
      <c r="T893" s="23"/>
      <c r="U893" s="23"/>
      <c r="V893" s="23"/>
      <c r="W893" s="23"/>
      <c r="X893" s="23"/>
      <c r="Y893" s="23"/>
      <c r="Z893" s="23"/>
      <c r="AA893" s="24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92"/>
      <c r="AN893" s="421"/>
      <c r="AO893" s="292"/>
      <c r="AP893" s="292"/>
      <c r="AQ893" s="292"/>
      <c r="AR893" s="292"/>
      <c r="AS893" s="292"/>
      <c r="AT893" s="292"/>
      <c r="AU893" s="292"/>
      <c r="AV893" s="292"/>
      <c r="AW893" s="292"/>
      <c r="AX893" s="292"/>
      <c r="AY893" s="292"/>
      <c r="AZ893" s="421"/>
      <c r="BA893" s="292"/>
      <c r="BB893" s="292"/>
      <c r="BC893" s="292"/>
      <c r="BD893" s="292"/>
      <c r="BE893" s="292"/>
      <c r="BF893" s="292"/>
      <c r="BG893" s="292"/>
      <c r="BH893" s="292"/>
      <c r="BI893" s="292"/>
      <c r="BJ893" s="292"/>
      <c r="BK893" s="24"/>
      <c r="BL893" s="53"/>
      <c r="BM893" s="26"/>
      <c r="BN893" s="23"/>
      <c r="BO893" s="23"/>
      <c r="BP893" s="23"/>
      <c r="BQ893" s="23"/>
    </row>
    <row r="894" spans="1:69" ht="12.75" customHeight="1" x14ac:dyDescent="0.25">
      <c r="A894" s="23"/>
      <c r="B894" s="126"/>
      <c r="C894" s="23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52"/>
      <c r="P894" s="22"/>
      <c r="Q894" s="22"/>
      <c r="R894" s="23"/>
      <c r="S894" s="23"/>
      <c r="T894" s="23"/>
      <c r="U894" s="23"/>
      <c r="V894" s="23"/>
      <c r="W894" s="23"/>
      <c r="X894" s="23"/>
      <c r="Y894" s="23"/>
      <c r="Z894" s="23"/>
      <c r="AA894" s="24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92"/>
      <c r="AN894" s="421"/>
      <c r="AO894" s="292"/>
      <c r="AP894" s="292"/>
      <c r="AQ894" s="292"/>
      <c r="AR894" s="292"/>
      <c r="AS894" s="292"/>
      <c r="AT894" s="292"/>
      <c r="AU894" s="292"/>
      <c r="AV894" s="292"/>
      <c r="AW894" s="292"/>
      <c r="AX894" s="292"/>
      <c r="AY894" s="292"/>
      <c r="AZ894" s="421"/>
      <c r="BA894" s="292"/>
      <c r="BB894" s="292"/>
      <c r="BC894" s="292"/>
      <c r="BD894" s="292"/>
      <c r="BE894" s="292"/>
      <c r="BF894" s="292"/>
      <c r="BG894" s="292"/>
      <c r="BH894" s="292"/>
      <c r="BI894" s="292"/>
      <c r="BJ894" s="292"/>
      <c r="BK894" s="24"/>
      <c r="BL894" s="53"/>
      <c r="BM894" s="26"/>
      <c r="BN894" s="23"/>
      <c r="BO894" s="23"/>
      <c r="BP894" s="23"/>
      <c r="BQ894" s="23"/>
    </row>
    <row r="895" spans="1:69" ht="12.75" customHeight="1" x14ac:dyDescent="0.25">
      <c r="A895" s="23"/>
      <c r="B895" s="126"/>
      <c r="C895" s="23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52"/>
      <c r="P895" s="22"/>
      <c r="Q895" s="22"/>
      <c r="R895" s="23"/>
      <c r="S895" s="23"/>
      <c r="T895" s="23"/>
      <c r="U895" s="23"/>
      <c r="V895" s="23"/>
      <c r="W895" s="23"/>
      <c r="X895" s="23"/>
      <c r="Y895" s="23"/>
      <c r="Z895" s="23"/>
      <c r="AA895" s="24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92"/>
      <c r="AN895" s="421"/>
      <c r="AO895" s="292"/>
      <c r="AP895" s="292"/>
      <c r="AQ895" s="292"/>
      <c r="AR895" s="292"/>
      <c r="AS895" s="292"/>
      <c r="AT895" s="292"/>
      <c r="AU895" s="292"/>
      <c r="AV895" s="292"/>
      <c r="AW895" s="292"/>
      <c r="AX895" s="292"/>
      <c r="AY895" s="292"/>
      <c r="AZ895" s="421"/>
      <c r="BA895" s="292"/>
      <c r="BB895" s="292"/>
      <c r="BC895" s="292"/>
      <c r="BD895" s="292"/>
      <c r="BE895" s="292"/>
      <c r="BF895" s="292"/>
      <c r="BG895" s="292"/>
      <c r="BH895" s="292"/>
      <c r="BI895" s="292"/>
      <c r="BJ895" s="292"/>
      <c r="BK895" s="24"/>
      <c r="BL895" s="53"/>
      <c r="BM895" s="26"/>
      <c r="BN895" s="23"/>
      <c r="BO895" s="23"/>
      <c r="BP895" s="23"/>
      <c r="BQ895" s="23"/>
    </row>
    <row r="896" spans="1:69" ht="12.75" customHeight="1" x14ac:dyDescent="0.25">
      <c r="A896" s="23"/>
      <c r="B896" s="126"/>
      <c r="C896" s="23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52"/>
      <c r="P896" s="22"/>
      <c r="Q896" s="22"/>
      <c r="R896" s="23"/>
      <c r="S896" s="23"/>
      <c r="T896" s="23"/>
      <c r="U896" s="23"/>
      <c r="V896" s="23"/>
      <c r="W896" s="23"/>
      <c r="X896" s="23"/>
      <c r="Y896" s="23"/>
      <c r="Z896" s="23"/>
      <c r="AA896" s="24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92"/>
      <c r="AN896" s="421"/>
      <c r="AO896" s="292"/>
      <c r="AP896" s="292"/>
      <c r="AQ896" s="292"/>
      <c r="AR896" s="292"/>
      <c r="AS896" s="292"/>
      <c r="AT896" s="292"/>
      <c r="AU896" s="292"/>
      <c r="AV896" s="292"/>
      <c r="AW896" s="292"/>
      <c r="AX896" s="292"/>
      <c r="AY896" s="292"/>
      <c r="AZ896" s="421"/>
      <c r="BA896" s="292"/>
      <c r="BB896" s="292"/>
      <c r="BC896" s="292"/>
      <c r="BD896" s="292"/>
      <c r="BE896" s="292"/>
      <c r="BF896" s="292"/>
      <c r="BG896" s="292"/>
      <c r="BH896" s="292"/>
      <c r="BI896" s="292"/>
      <c r="BJ896" s="292"/>
      <c r="BK896" s="24"/>
      <c r="BL896" s="53"/>
      <c r="BM896" s="26"/>
      <c r="BN896" s="23"/>
      <c r="BO896" s="23"/>
      <c r="BP896" s="23"/>
      <c r="BQ896" s="23"/>
    </row>
    <row r="897" spans="1:69" ht="12.75" customHeight="1" x14ac:dyDescent="0.25">
      <c r="A897" s="23"/>
      <c r="B897" s="126"/>
      <c r="C897" s="23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52"/>
      <c r="P897" s="22"/>
      <c r="Q897" s="22"/>
      <c r="R897" s="23"/>
      <c r="S897" s="23"/>
      <c r="T897" s="23"/>
      <c r="U897" s="23"/>
      <c r="V897" s="23"/>
      <c r="W897" s="23"/>
      <c r="X897" s="23"/>
      <c r="Y897" s="23"/>
      <c r="Z897" s="23"/>
      <c r="AA897" s="24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92"/>
      <c r="AN897" s="421"/>
      <c r="AO897" s="292"/>
      <c r="AP897" s="292"/>
      <c r="AQ897" s="292"/>
      <c r="AR897" s="292"/>
      <c r="AS897" s="292"/>
      <c r="AT897" s="292"/>
      <c r="AU897" s="292"/>
      <c r="AV897" s="292"/>
      <c r="AW897" s="292"/>
      <c r="AX897" s="292"/>
      <c r="AY897" s="292"/>
      <c r="AZ897" s="421"/>
      <c r="BA897" s="292"/>
      <c r="BB897" s="292"/>
      <c r="BC897" s="292"/>
      <c r="BD897" s="292"/>
      <c r="BE897" s="292"/>
      <c r="BF897" s="292"/>
      <c r="BG897" s="292"/>
      <c r="BH897" s="292"/>
      <c r="BI897" s="292"/>
      <c r="BJ897" s="292"/>
      <c r="BK897" s="24"/>
      <c r="BL897" s="53"/>
      <c r="BM897" s="26"/>
      <c r="BN897" s="23"/>
      <c r="BO897" s="23"/>
      <c r="BP897" s="23"/>
      <c r="BQ897" s="23"/>
    </row>
    <row r="898" spans="1:69" ht="12.75" customHeight="1" x14ac:dyDescent="0.25">
      <c r="A898" s="23"/>
      <c r="B898" s="126"/>
      <c r="C898" s="23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52"/>
      <c r="P898" s="22"/>
      <c r="Q898" s="22"/>
      <c r="R898" s="23"/>
      <c r="S898" s="23"/>
      <c r="T898" s="23"/>
      <c r="U898" s="23"/>
      <c r="V898" s="23"/>
      <c r="W898" s="23"/>
      <c r="X898" s="23"/>
      <c r="Y898" s="23"/>
      <c r="Z898" s="23"/>
      <c r="AA898" s="24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92"/>
      <c r="AN898" s="421"/>
      <c r="AO898" s="292"/>
      <c r="AP898" s="292"/>
      <c r="AQ898" s="292"/>
      <c r="AR898" s="292"/>
      <c r="AS898" s="292"/>
      <c r="AT898" s="292"/>
      <c r="AU898" s="292"/>
      <c r="AV898" s="292"/>
      <c r="AW898" s="292"/>
      <c r="AX898" s="292"/>
      <c r="AY898" s="292"/>
      <c r="AZ898" s="421"/>
      <c r="BA898" s="292"/>
      <c r="BB898" s="292"/>
      <c r="BC898" s="292"/>
      <c r="BD898" s="292"/>
      <c r="BE898" s="292"/>
      <c r="BF898" s="292"/>
      <c r="BG898" s="292"/>
      <c r="BH898" s="292"/>
      <c r="BI898" s="292"/>
      <c r="BJ898" s="292"/>
      <c r="BK898" s="24"/>
      <c r="BL898" s="53"/>
      <c r="BM898" s="26"/>
      <c r="BN898" s="23"/>
      <c r="BO898" s="23"/>
      <c r="BP898" s="23"/>
      <c r="BQ898" s="23"/>
    </row>
    <row r="899" spans="1:69" ht="12.75" customHeight="1" x14ac:dyDescent="0.25">
      <c r="A899" s="23"/>
      <c r="B899" s="126"/>
      <c r="C899" s="23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52"/>
      <c r="P899" s="22"/>
      <c r="Q899" s="22"/>
      <c r="R899" s="23"/>
      <c r="S899" s="23"/>
      <c r="T899" s="23"/>
      <c r="U899" s="23"/>
      <c r="V899" s="23"/>
      <c r="W899" s="23"/>
      <c r="X899" s="23"/>
      <c r="Y899" s="23"/>
      <c r="Z899" s="23"/>
      <c r="AA899" s="24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92"/>
      <c r="AN899" s="421"/>
      <c r="AO899" s="292"/>
      <c r="AP899" s="292"/>
      <c r="AQ899" s="292"/>
      <c r="AR899" s="292"/>
      <c r="AS899" s="292"/>
      <c r="AT899" s="292"/>
      <c r="AU899" s="292"/>
      <c r="AV899" s="292"/>
      <c r="AW899" s="292"/>
      <c r="AX899" s="292"/>
      <c r="AY899" s="292"/>
      <c r="AZ899" s="421"/>
      <c r="BA899" s="292"/>
      <c r="BB899" s="292"/>
      <c r="BC899" s="292"/>
      <c r="BD899" s="292"/>
      <c r="BE899" s="292"/>
      <c r="BF899" s="292"/>
      <c r="BG899" s="292"/>
      <c r="BH899" s="292"/>
      <c r="BI899" s="292"/>
      <c r="BJ899" s="292"/>
      <c r="BK899" s="24"/>
      <c r="BL899" s="53"/>
      <c r="BM899" s="26"/>
      <c r="BN899" s="23"/>
      <c r="BO899" s="23"/>
      <c r="BP899" s="23"/>
      <c r="BQ899" s="23"/>
    </row>
    <row r="900" spans="1:69" ht="12.75" customHeight="1" x14ac:dyDescent="0.25">
      <c r="A900" s="23"/>
      <c r="B900" s="126"/>
      <c r="C900" s="23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52"/>
      <c r="P900" s="22"/>
      <c r="Q900" s="22"/>
      <c r="R900" s="23"/>
      <c r="S900" s="23"/>
      <c r="T900" s="23"/>
      <c r="U900" s="23"/>
      <c r="V900" s="23"/>
      <c r="W900" s="23"/>
      <c r="X900" s="23"/>
      <c r="Y900" s="23"/>
      <c r="Z900" s="23"/>
      <c r="AA900" s="24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92"/>
      <c r="AN900" s="421"/>
      <c r="AO900" s="292"/>
      <c r="AP900" s="292"/>
      <c r="AQ900" s="292"/>
      <c r="AR900" s="292"/>
      <c r="AS900" s="292"/>
      <c r="AT900" s="292"/>
      <c r="AU900" s="292"/>
      <c r="AV900" s="292"/>
      <c r="AW900" s="292"/>
      <c r="AX900" s="292"/>
      <c r="AY900" s="292"/>
      <c r="AZ900" s="421"/>
      <c r="BA900" s="292"/>
      <c r="BB900" s="292"/>
      <c r="BC900" s="292"/>
      <c r="BD900" s="292"/>
      <c r="BE900" s="292"/>
      <c r="BF900" s="292"/>
      <c r="BG900" s="292"/>
      <c r="BH900" s="292"/>
      <c r="BI900" s="292"/>
      <c r="BJ900" s="292"/>
      <c r="BK900" s="24"/>
      <c r="BL900" s="53"/>
      <c r="BM900" s="26"/>
      <c r="BN900" s="23"/>
      <c r="BO900" s="23"/>
      <c r="BP900" s="23"/>
      <c r="BQ900" s="23"/>
    </row>
    <row r="901" spans="1:69" ht="12.75" customHeight="1" x14ac:dyDescent="0.25">
      <c r="A901" s="23"/>
      <c r="B901" s="126"/>
      <c r="C901" s="23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52"/>
      <c r="P901" s="22"/>
      <c r="Q901" s="22"/>
      <c r="R901" s="23"/>
      <c r="S901" s="23"/>
      <c r="T901" s="23"/>
      <c r="U901" s="23"/>
      <c r="V901" s="23"/>
      <c r="W901" s="23"/>
      <c r="X901" s="23"/>
      <c r="Y901" s="23"/>
      <c r="Z901" s="23"/>
      <c r="AA901" s="24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92"/>
      <c r="AN901" s="421"/>
      <c r="AO901" s="292"/>
      <c r="AP901" s="292"/>
      <c r="AQ901" s="292"/>
      <c r="AR901" s="292"/>
      <c r="AS901" s="292"/>
      <c r="AT901" s="292"/>
      <c r="AU901" s="292"/>
      <c r="AV901" s="292"/>
      <c r="AW901" s="292"/>
      <c r="AX901" s="292"/>
      <c r="AY901" s="292"/>
      <c r="AZ901" s="421"/>
      <c r="BA901" s="292"/>
      <c r="BB901" s="292"/>
      <c r="BC901" s="292"/>
      <c r="BD901" s="292"/>
      <c r="BE901" s="292"/>
      <c r="BF901" s="292"/>
      <c r="BG901" s="292"/>
      <c r="BH901" s="292"/>
      <c r="BI901" s="292"/>
      <c r="BJ901" s="292"/>
      <c r="BK901" s="24"/>
      <c r="BL901" s="53"/>
      <c r="BM901" s="26"/>
      <c r="BN901" s="23"/>
      <c r="BO901" s="23"/>
      <c r="BP901" s="23"/>
      <c r="BQ901" s="23"/>
    </row>
    <row r="902" spans="1:69" ht="12.75" customHeight="1" x14ac:dyDescent="0.25">
      <c r="A902" s="23"/>
      <c r="B902" s="126"/>
      <c r="C902" s="23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52"/>
      <c r="P902" s="22"/>
      <c r="Q902" s="22"/>
      <c r="R902" s="23"/>
      <c r="S902" s="23"/>
      <c r="T902" s="23"/>
      <c r="U902" s="23"/>
      <c r="V902" s="23"/>
      <c r="W902" s="23"/>
      <c r="X902" s="23"/>
      <c r="Y902" s="23"/>
      <c r="Z902" s="23"/>
      <c r="AA902" s="24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92"/>
      <c r="AN902" s="421"/>
      <c r="AO902" s="292"/>
      <c r="AP902" s="292"/>
      <c r="AQ902" s="292"/>
      <c r="AR902" s="292"/>
      <c r="AS902" s="292"/>
      <c r="AT902" s="292"/>
      <c r="AU902" s="292"/>
      <c r="AV902" s="292"/>
      <c r="AW902" s="292"/>
      <c r="AX902" s="292"/>
      <c r="AY902" s="292"/>
      <c r="AZ902" s="421"/>
      <c r="BA902" s="292"/>
      <c r="BB902" s="292"/>
      <c r="BC902" s="292"/>
      <c r="BD902" s="292"/>
      <c r="BE902" s="292"/>
      <c r="BF902" s="292"/>
      <c r="BG902" s="292"/>
      <c r="BH902" s="292"/>
      <c r="BI902" s="292"/>
      <c r="BJ902" s="292"/>
      <c r="BK902" s="24"/>
      <c r="BL902" s="53"/>
      <c r="BM902" s="26"/>
      <c r="BN902" s="23"/>
      <c r="BO902" s="23"/>
      <c r="BP902" s="23"/>
      <c r="BQ902" s="23"/>
    </row>
    <row r="903" spans="1:69" ht="12.75" customHeight="1" x14ac:dyDescent="0.25">
      <c r="A903" s="23"/>
      <c r="B903" s="126"/>
      <c r="C903" s="23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52"/>
      <c r="P903" s="22"/>
      <c r="Q903" s="22"/>
      <c r="R903" s="23"/>
      <c r="S903" s="23"/>
      <c r="T903" s="23"/>
      <c r="U903" s="23"/>
      <c r="V903" s="23"/>
      <c r="W903" s="23"/>
      <c r="X903" s="23"/>
      <c r="Y903" s="23"/>
      <c r="Z903" s="23"/>
      <c r="AA903" s="24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92"/>
      <c r="AN903" s="421"/>
      <c r="AO903" s="292"/>
      <c r="AP903" s="292"/>
      <c r="AQ903" s="292"/>
      <c r="AR903" s="292"/>
      <c r="AS903" s="292"/>
      <c r="AT903" s="292"/>
      <c r="AU903" s="292"/>
      <c r="AV903" s="292"/>
      <c r="AW903" s="292"/>
      <c r="AX903" s="292"/>
      <c r="AY903" s="292"/>
      <c r="AZ903" s="421"/>
      <c r="BA903" s="292"/>
      <c r="BB903" s="292"/>
      <c r="BC903" s="292"/>
      <c r="BD903" s="292"/>
      <c r="BE903" s="292"/>
      <c r="BF903" s="292"/>
      <c r="BG903" s="292"/>
      <c r="BH903" s="292"/>
      <c r="BI903" s="292"/>
      <c r="BJ903" s="292"/>
      <c r="BK903" s="24"/>
      <c r="BL903" s="53"/>
      <c r="BM903" s="26"/>
      <c r="BN903" s="23"/>
      <c r="BO903" s="23"/>
      <c r="BP903" s="23"/>
      <c r="BQ903" s="23"/>
    </row>
    <row r="904" spans="1:69" ht="12.75" customHeight="1" x14ac:dyDescent="0.25">
      <c r="A904" s="23"/>
      <c r="B904" s="126"/>
      <c r="C904" s="23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52"/>
      <c r="P904" s="22"/>
      <c r="Q904" s="22"/>
      <c r="R904" s="23"/>
      <c r="S904" s="23"/>
      <c r="T904" s="23"/>
      <c r="U904" s="23"/>
      <c r="V904" s="23"/>
      <c r="W904" s="23"/>
      <c r="X904" s="23"/>
      <c r="Y904" s="23"/>
      <c r="Z904" s="23"/>
      <c r="AA904" s="24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92"/>
      <c r="AN904" s="421"/>
      <c r="AO904" s="292"/>
      <c r="AP904" s="292"/>
      <c r="AQ904" s="292"/>
      <c r="AR904" s="292"/>
      <c r="AS904" s="292"/>
      <c r="AT904" s="292"/>
      <c r="AU904" s="292"/>
      <c r="AV904" s="292"/>
      <c r="AW904" s="292"/>
      <c r="AX904" s="292"/>
      <c r="AY904" s="292"/>
      <c r="AZ904" s="421"/>
      <c r="BA904" s="292"/>
      <c r="BB904" s="292"/>
      <c r="BC904" s="292"/>
      <c r="BD904" s="292"/>
      <c r="BE904" s="292"/>
      <c r="BF904" s="292"/>
      <c r="BG904" s="292"/>
      <c r="BH904" s="292"/>
      <c r="BI904" s="292"/>
      <c r="BJ904" s="292"/>
      <c r="BK904" s="24"/>
      <c r="BL904" s="53"/>
      <c r="BM904" s="26"/>
      <c r="BN904" s="23"/>
      <c r="BO904" s="23"/>
      <c r="BP904" s="23"/>
      <c r="BQ904" s="23"/>
    </row>
    <row r="905" spans="1:69" ht="12.75" customHeight="1" x14ac:dyDescent="0.25">
      <c r="A905" s="23"/>
      <c r="B905" s="126"/>
      <c r="C905" s="23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52"/>
      <c r="P905" s="22"/>
      <c r="Q905" s="22"/>
      <c r="R905" s="23"/>
      <c r="S905" s="23"/>
      <c r="T905" s="23"/>
      <c r="U905" s="23"/>
      <c r="V905" s="23"/>
      <c r="W905" s="23"/>
      <c r="X905" s="23"/>
      <c r="Y905" s="23"/>
      <c r="Z905" s="23"/>
      <c r="AA905" s="24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92"/>
      <c r="AN905" s="421"/>
      <c r="AO905" s="292"/>
      <c r="AP905" s="292"/>
      <c r="AQ905" s="292"/>
      <c r="AR905" s="292"/>
      <c r="AS905" s="292"/>
      <c r="AT905" s="292"/>
      <c r="AU905" s="292"/>
      <c r="AV905" s="292"/>
      <c r="AW905" s="292"/>
      <c r="AX905" s="292"/>
      <c r="AY905" s="292"/>
      <c r="AZ905" s="421"/>
      <c r="BA905" s="292"/>
      <c r="BB905" s="292"/>
      <c r="BC905" s="292"/>
      <c r="BD905" s="292"/>
      <c r="BE905" s="292"/>
      <c r="BF905" s="292"/>
      <c r="BG905" s="292"/>
      <c r="BH905" s="292"/>
      <c r="BI905" s="292"/>
      <c r="BJ905" s="292"/>
      <c r="BK905" s="24"/>
      <c r="BL905" s="53"/>
      <c r="BM905" s="26"/>
      <c r="BN905" s="23"/>
      <c r="BO905" s="23"/>
      <c r="BP905" s="23"/>
      <c r="BQ905" s="23"/>
    </row>
    <row r="906" spans="1:69" ht="12.75" customHeight="1" x14ac:dyDescent="0.25">
      <c r="A906" s="23"/>
      <c r="B906" s="126"/>
      <c r="C906" s="23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52"/>
      <c r="P906" s="22"/>
      <c r="Q906" s="22"/>
      <c r="R906" s="23"/>
      <c r="S906" s="23"/>
      <c r="T906" s="23"/>
      <c r="U906" s="23"/>
      <c r="V906" s="23"/>
      <c r="W906" s="23"/>
      <c r="X906" s="23"/>
      <c r="Y906" s="23"/>
      <c r="Z906" s="23"/>
      <c r="AA906" s="24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92"/>
      <c r="AN906" s="421"/>
      <c r="AO906" s="292"/>
      <c r="AP906" s="292"/>
      <c r="AQ906" s="292"/>
      <c r="AR906" s="292"/>
      <c r="AS906" s="292"/>
      <c r="AT906" s="292"/>
      <c r="AU906" s="292"/>
      <c r="AV906" s="292"/>
      <c r="AW906" s="292"/>
      <c r="AX906" s="292"/>
      <c r="AY906" s="292"/>
      <c r="AZ906" s="421"/>
      <c r="BA906" s="292"/>
      <c r="BB906" s="292"/>
      <c r="BC906" s="292"/>
      <c r="BD906" s="292"/>
      <c r="BE906" s="292"/>
      <c r="BF906" s="292"/>
      <c r="BG906" s="292"/>
      <c r="BH906" s="292"/>
      <c r="BI906" s="292"/>
      <c r="BJ906" s="292"/>
      <c r="BK906" s="24"/>
      <c r="BL906" s="53"/>
      <c r="BM906" s="26"/>
      <c r="BN906" s="23"/>
      <c r="BO906" s="23"/>
      <c r="BP906" s="23"/>
      <c r="BQ906" s="23"/>
    </row>
    <row r="907" spans="1:69" ht="12.75" customHeight="1" x14ac:dyDescent="0.25">
      <c r="A907" s="23"/>
      <c r="B907" s="126"/>
      <c r="C907" s="23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52"/>
      <c r="P907" s="22"/>
      <c r="Q907" s="22"/>
      <c r="R907" s="23"/>
      <c r="S907" s="23"/>
      <c r="T907" s="23"/>
      <c r="U907" s="23"/>
      <c r="V907" s="23"/>
      <c r="W907" s="23"/>
      <c r="X907" s="23"/>
      <c r="Y907" s="23"/>
      <c r="Z907" s="23"/>
      <c r="AA907" s="24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92"/>
      <c r="AN907" s="421"/>
      <c r="AO907" s="292"/>
      <c r="AP907" s="292"/>
      <c r="AQ907" s="292"/>
      <c r="AR907" s="292"/>
      <c r="AS907" s="292"/>
      <c r="AT907" s="292"/>
      <c r="AU907" s="292"/>
      <c r="AV907" s="292"/>
      <c r="AW907" s="292"/>
      <c r="AX907" s="292"/>
      <c r="AY907" s="292"/>
      <c r="AZ907" s="421"/>
      <c r="BA907" s="292"/>
      <c r="BB907" s="292"/>
      <c r="BC907" s="292"/>
      <c r="BD907" s="292"/>
      <c r="BE907" s="292"/>
      <c r="BF907" s="292"/>
      <c r="BG907" s="292"/>
      <c r="BH907" s="292"/>
      <c r="BI907" s="292"/>
      <c r="BJ907" s="292"/>
      <c r="BK907" s="24"/>
      <c r="BL907" s="53"/>
      <c r="BM907" s="26"/>
      <c r="BN907" s="23"/>
      <c r="BO907" s="23"/>
      <c r="BP907" s="23"/>
      <c r="BQ907" s="23"/>
    </row>
    <row r="908" spans="1:69" ht="12.75" customHeight="1" x14ac:dyDescent="0.25">
      <c r="A908" s="23"/>
      <c r="B908" s="126"/>
      <c r="C908" s="23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52"/>
      <c r="P908" s="22"/>
      <c r="Q908" s="22"/>
      <c r="R908" s="23"/>
      <c r="S908" s="23"/>
      <c r="T908" s="23"/>
      <c r="U908" s="23"/>
      <c r="V908" s="23"/>
      <c r="W908" s="23"/>
      <c r="X908" s="23"/>
      <c r="Y908" s="23"/>
      <c r="Z908" s="23"/>
      <c r="AA908" s="24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92"/>
      <c r="AN908" s="421"/>
      <c r="AO908" s="292"/>
      <c r="AP908" s="292"/>
      <c r="AQ908" s="292"/>
      <c r="AR908" s="292"/>
      <c r="AS908" s="292"/>
      <c r="AT908" s="292"/>
      <c r="AU908" s="292"/>
      <c r="AV908" s="292"/>
      <c r="AW908" s="292"/>
      <c r="AX908" s="292"/>
      <c r="AY908" s="292"/>
      <c r="AZ908" s="421"/>
      <c r="BA908" s="292"/>
      <c r="BB908" s="292"/>
      <c r="BC908" s="292"/>
      <c r="BD908" s="292"/>
      <c r="BE908" s="292"/>
      <c r="BF908" s="292"/>
      <c r="BG908" s="292"/>
      <c r="BH908" s="292"/>
      <c r="BI908" s="292"/>
      <c r="BJ908" s="292"/>
      <c r="BK908" s="24"/>
      <c r="BL908" s="53"/>
      <c r="BM908" s="26"/>
      <c r="BN908" s="23"/>
      <c r="BO908" s="23"/>
      <c r="BP908" s="23"/>
      <c r="BQ908" s="23"/>
    </row>
    <row r="909" spans="1:69" ht="12.75" customHeight="1" x14ac:dyDescent="0.25">
      <c r="A909" s="23"/>
      <c r="B909" s="126"/>
      <c r="C909" s="23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52"/>
      <c r="P909" s="22"/>
      <c r="Q909" s="22"/>
      <c r="R909" s="23"/>
      <c r="S909" s="23"/>
      <c r="T909" s="23"/>
      <c r="U909" s="23"/>
      <c r="V909" s="23"/>
      <c r="W909" s="23"/>
      <c r="X909" s="23"/>
      <c r="Y909" s="23"/>
      <c r="Z909" s="23"/>
      <c r="AA909" s="24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92"/>
      <c r="AN909" s="421"/>
      <c r="AO909" s="292"/>
      <c r="AP909" s="292"/>
      <c r="AQ909" s="292"/>
      <c r="AR909" s="292"/>
      <c r="AS909" s="292"/>
      <c r="AT909" s="292"/>
      <c r="AU909" s="292"/>
      <c r="AV909" s="292"/>
      <c r="AW909" s="292"/>
      <c r="AX909" s="292"/>
      <c r="AY909" s="292"/>
      <c r="AZ909" s="421"/>
      <c r="BA909" s="292"/>
      <c r="BB909" s="292"/>
      <c r="BC909" s="292"/>
      <c r="BD909" s="292"/>
      <c r="BE909" s="292"/>
      <c r="BF909" s="292"/>
      <c r="BG909" s="292"/>
      <c r="BH909" s="292"/>
      <c r="BI909" s="292"/>
      <c r="BJ909" s="292"/>
      <c r="BK909" s="24"/>
      <c r="BL909" s="53"/>
      <c r="BM909" s="26"/>
      <c r="BN909" s="23"/>
      <c r="BO909" s="23"/>
      <c r="BP909" s="23"/>
      <c r="BQ909" s="23"/>
    </row>
    <row r="910" spans="1:69" ht="12.75" customHeight="1" x14ac:dyDescent="0.25">
      <c r="A910" s="23"/>
      <c r="B910" s="126"/>
      <c r="C910" s="23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52"/>
      <c r="P910" s="22"/>
      <c r="Q910" s="22"/>
      <c r="R910" s="23"/>
      <c r="S910" s="23"/>
      <c r="T910" s="23"/>
      <c r="U910" s="23"/>
      <c r="V910" s="23"/>
      <c r="W910" s="23"/>
      <c r="X910" s="23"/>
      <c r="Y910" s="23"/>
      <c r="Z910" s="23"/>
      <c r="AA910" s="24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92"/>
      <c r="AN910" s="421"/>
      <c r="AO910" s="292"/>
      <c r="AP910" s="292"/>
      <c r="AQ910" s="292"/>
      <c r="AR910" s="292"/>
      <c r="AS910" s="292"/>
      <c r="AT910" s="292"/>
      <c r="AU910" s="292"/>
      <c r="AV910" s="292"/>
      <c r="AW910" s="292"/>
      <c r="AX910" s="292"/>
      <c r="AY910" s="292"/>
      <c r="AZ910" s="421"/>
      <c r="BA910" s="292"/>
      <c r="BB910" s="292"/>
      <c r="BC910" s="292"/>
      <c r="BD910" s="292"/>
      <c r="BE910" s="292"/>
      <c r="BF910" s="292"/>
      <c r="BG910" s="292"/>
      <c r="BH910" s="292"/>
      <c r="BI910" s="292"/>
      <c r="BJ910" s="292"/>
      <c r="BK910" s="24"/>
      <c r="BL910" s="53"/>
      <c r="BM910" s="26"/>
      <c r="BN910" s="23"/>
      <c r="BO910" s="23"/>
      <c r="BP910" s="23"/>
      <c r="BQ910" s="23"/>
    </row>
    <row r="911" spans="1:69" ht="12.75" customHeight="1" x14ac:dyDescent="0.25">
      <c r="A911" s="23"/>
      <c r="B911" s="126"/>
      <c r="C911" s="23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52"/>
      <c r="P911" s="22"/>
      <c r="Q911" s="22"/>
      <c r="R911" s="23"/>
      <c r="S911" s="23"/>
      <c r="T911" s="23"/>
      <c r="U911" s="23"/>
      <c r="V911" s="23"/>
      <c r="W911" s="23"/>
      <c r="X911" s="23"/>
      <c r="Y911" s="23"/>
      <c r="Z911" s="23"/>
      <c r="AA911" s="24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92"/>
      <c r="AN911" s="421"/>
      <c r="AO911" s="292"/>
      <c r="AP911" s="292"/>
      <c r="AQ911" s="292"/>
      <c r="AR911" s="292"/>
      <c r="AS911" s="292"/>
      <c r="AT911" s="292"/>
      <c r="AU911" s="292"/>
      <c r="AV911" s="292"/>
      <c r="AW911" s="292"/>
      <c r="AX911" s="292"/>
      <c r="AY911" s="292"/>
      <c r="AZ911" s="421"/>
      <c r="BA911" s="292"/>
      <c r="BB911" s="292"/>
      <c r="BC911" s="292"/>
      <c r="BD911" s="292"/>
      <c r="BE911" s="292"/>
      <c r="BF911" s="292"/>
      <c r="BG911" s="292"/>
      <c r="BH911" s="292"/>
      <c r="BI911" s="292"/>
      <c r="BJ911" s="292"/>
      <c r="BK911" s="24"/>
      <c r="BL911" s="53"/>
      <c r="BM911" s="26"/>
      <c r="BN911" s="23"/>
      <c r="BO911" s="23"/>
      <c r="BP911" s="23"/>
      <c r="BQ911" s="23"/>
    </row>
    <row r="912" spans="1:69" ht="12.75" customHeight="1" x14ac:dyDescent="0.25">
      <c r="A912" s="23"/>
      <c r="B912" s="126"/>
      <c r="C912" s="23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52"/>
      <c r="P912" s="22"/>
      <c r="Q912" s="22"/>
      <c r="R912" s="23"/>
      <c r="S912" s="23"/>
      <c r="T912" s="23"/>
      <c r="U912" s="23"/>
      <c r="V912" s="23"/>
      <c r="W912" s="23"/>
      <c r="X912" s="23"/>
      <c r="Y912" s="23"/>
      <c r="Z912" s="23"/>
      <c r="AA912" s="24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92"/>
      <c r="AN912" s="421"/>
      <c r="AO912" s="292"/>
      <c r="AP912" s="292"/>
      <c r="AQ912" s="292"/>
      <c r="AR912" s="292"/>
      <c r="AS912" s="292"/>
      <c r="AT912" s="292"/>
      <c r="AU912" s="292"/>
      <c r="AV912" s="292"/>
      <c r="AW912" s="292"/>
      <c r="AX912" s="292"/>
      <c r="AY912" s="292"/>
      <c r="AZ912" s="421"/>
      <c r="BA912" s="292"/>
      <c r="BB912" s="292"/>
      <c r="BC912" s="292"/>
      <c r="BD912" s="292"/>
      <c r="BE912" s="292"/>
      <c r="BF912" s="292"/>
      <c r="BG912" s="292"/>
      <c r="BH912" s="292"/>
      <c r="BI912" s="292"/>
      <c r="BJ912" s="292"/>
      <c r="BK912" s="24"/>
      <c r="BL912" s="53"/>
      <c r="BM912" s="26"/>
      <c r="BN912" s="23"/>
      <c r="BO912" s="23"/>
      <c r="BP912" s="23"/>
      <c r="BQ912" s="23"/>
    </row>
    <row r="913" spans="1:69" ht="12.75" customHeight="1" x14ac:dyDescent="0.25">
      <c r="A913" s="23"/>
      <c r="B913" s="126"/>
      <c r="C913" s="23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52"/>
      <c r="P913" s="22"/>
      <c r="Q913" s="22"/>
      <c r="R913" s="23"/>
      <c r="S913" s="23"/>
      <c r="T913" s="23"/>
      <c r="U913" s="23"/>
      <c r="V913" s="23"/>
      <c r="W913" s="23"/>
      <c r="X913" s="23"/>
      <c r="Y913" s="23"/>
      <c r="Z913" s="23"/>
      <c r="AA913" s="24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92"/>
      <c r="AN913" s="421"/>
      <c r="AO913" s="292"/>
      <c r="AP913" s="292"/>
      <c r="AQ913" s="292"/>
      <c r="AR913" s="292"/>
      <c r="AS913" s="292"/>
      <c r="AT913" s="292"/>
      <c r="AU913" s="292"/>
      <c r="AV913" s="292"/>
      <c r="AW913" s="292"/>
      <c r="AX913" s="292"/>
      <c r="AY913" s="292"/>
      <c r="AZ913" s="421"/>
      <c r="BA913" s="292"/>
      <c r="BB913" s="292"/>
      <c r="BC913" s="292"/>
      <c r="BD913" s="292"/>
      <c r="BE913" s="292"/>
      <c r="BF913" s="292"/>
      <c r="BG913" s="292"/>
      <c r="BH913" s="292"/>
      <c r="BI913" s="292"/>
      <c r="BJ913" s="292"/>
      <c r="BK913" s="24"/>
      <c r="BL913" s="53"/>
      <c r="BM913" s="26"/>
      <c r="BN913" s="23"/>
      <c r="BO913" s="23"/>
      <c r="BP913" s="23"/>
      <c r="BQ913" s="23"/>
    </row>
    <row r="914" spans="1:69" ht="12.75" customHeight="1" x14ac:dyDescent="0.25">
      <c r="A914" s="23"/>
      <c r="B914" s="126"/>
      <c r="C914" s="23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52"/>
      <c r="P914" s="22"/>
      <c r="Q914" s="22"/>
      <c r="R914" s="23"/>
      <c r="S914" s="23"/>
      <c r="T914" s="23"/>
      <c r="U914" s="23"/>
      <c r="V914" s="23"/>
      <c r="W914" s="23"/>
      <c r="X914" s="23"/>
      <c r="Y914" s="23"/>
      <c r="Z914" s="23"/>
      <c r="AA914" s="24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92"/>
      <c r="AN914" s="421"/>
      <c r="AO914" s="292"/>
      <c r="AP914" s="292"/>
      <c r="AQ914" s="292"/>
      <c r="AR914" s="292"/>
      <c r="AS914" s="292"/>
      <c r="AT914" s="292"/>
      <c r="AU914" s="292"/>
      <c r="AV914" s="292"/>
      <c r="AW914" s="292"/>
      <c r="AX914" s="292"/>
      <c r="AY914" s="292"/>
      <c r="AZ914" s="421"/>
      <c r="BA914" s="292"/>
      <c r="BB914" s="292"/>
      <c r="BC914" s="292"/>
      <c r="BD914" s="292"/>
      <c r="BE914" s="292"/>
      <c r="BF914" s="292"/>
      <c r="BG914" s="292"/>
      <c r="BH914" s="292"/>
      <c r="BI914" s="292"/>
      <c r="BJ914" s="292"/>
      <c r="BK914" s="24"/>
      <c r="BL914" s="53"/>
      <c r="BM914" s="26"/>
      <c r="BN914" s="23"/>
      <c r="BO914" s="23"/>
      <c r="BP914" s="23"/>
      <c r="BQ914" s="23"/>
    </row>
    <row r="915" spans="1:69" ht="12.75" customHeight="1" x14ac:dyDescent="0.25">
      <c r="A915" s="23"/>
      <c r="B915" s="126"/>
      <c r="C915" s="23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52"/>
      <c r="P915" s="22"/>
      <c r="Q915" s="22"/>
      <c r="R915" s="23"/>
      <c r="S915" s="23"/>
      <c r="T915" s="23"/>
      <c r="U915" s="23"/>
      <c r="V915" s="23"/>
      <c r="W915" s="23"/>
      <c r="X915" s="23"/>
      <c r="Y915" s="23"/>
      <c r="Z915" s="23"/>
      <c r="AA915" s="24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92"/>
      <c r="AN915" s="421"/>
      <c r="AO915" s="292"/>
      <c r="AP915" s="292"/>
      <c r="AQ915" s="292"/>
      <c r="AR915" s="292"/>
      <c r="AS915" s="292"/>
      <c r="AT915" s="292"/>
      <c r="AU915" s="292"/>
      <c r="AV915" s="292"/>
      <c r="AW915" s="292"/>
      <c r="AX915" s="292"/>
      <c r="AY915" s="292"/>
      <c r="AZ915" s="421"/>
      <c r="BA915" s="292"/>
      <c r="BB915" s="292"/>
      <c r="BC915" s="292"/>
      <c r="BD915" s="292"/>
      <c r="BE915" s="292"/>
      <c r="BF915" s="292"/>
      <c r="BG915" s="292"/>
      <c r="BH915" s="292"/>
      <c r="BI915" s="292"/>
      <c r="BJ915" s="292"/>
      <c r="BK915" s="24"/>
      <c r="BL915" s="53"/>
      <c r="BM915" s="26"/>
      <c r="BN915" s="23"/>
      <c r="BO915" s="23"/>
      <c r="BP915" s="23"/>
      <c r="BQ915" s="23"/>
    </row>
    <row r="916" spans="1:69" ht="12.75" customHeight="1" x14ac:dyDescent="0.25">
      <c r="A916" s="23"/>
      <c r="B916" s="126"/>
      <c r="C916" s="23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52"/>
      <c r="P916" s="22"/>
      <c r="Q916" s="22"/>
      <c r="R916" s="23"/>
      <c r="S916" s="23"/>
      <c r="T916" s="23"/>
      <c r="U916" s="23"/>
      <c r="V916" s="23"/>
      <c r="W916" s="23"/>
      <c r="X916" s="23"/>
      <c r="Y916" s="23"/>
      <c r="Z916" s="23"/>
      <c r="AA916" s="24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92"/>
      <c r="AN916" s="421"/>
      <c r="AO916" s="292"/>
      <c r="AP916" s="292"/>
      <c r="AQ916" s="292"/>
      <c r="AR916" s="292"/>
      <c r="AS916" s="292"/>
      <c r="AT916" s="292"/>
      <c r="AU916" s="292"/>
      <c r="AV916" s="292"/>
      <c r="AW916" s="292"/>
      <c r="AX916" s="292"/>
      <c r="AY916" s="292"/>
      <c r="AZ916" s="421"/>
      <c r="BA916" s="292"/>
      <c r="BB916" s="292"/>
      <c r="BC916" s="292"/>
      <c r="BD916" s="292"/>
      <c r="BE916" s="292"/>
      <c r="BF916" s="292"/>
      <c r="BG916" s="292"/>
      <c r="BH916" s="292"/>
      <c r="BI916" s="292"/>
      <c r="BJ916" s="292"/>
      <c r="BK916" s="24"/>
      <c r="BL916" s="53"/>
      <c r="BM916" s="26"/>
      <c r="BN916" s="23"/>
      <c r="BO916" s="23"/>
      <c r="BP916" s="23"/>
      <c r="BQ916" s="23"/>
    </row>
    <row r="917" spans="1:69" ht="12.75" customHeight="1" x14ac:dyDescent="0.25">
      <c r="A917" s="23"/>
      <c r="B917" s="126"/>
      <c r="C917" s="23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52"/>
      <c r="P917" s="22"/>
      <c r="Q917" s="22"/>
      <c r="R917" s="23"/>
      <c r="S917" s="23"/>
      <c r="T917" s="23"/>
      <c r="U917" s="23"/>
      <c r="V917" s="23"/>
      <c r="W917" s="23"/>
      <c r="X917" s="23"/>
      <c r="Y917" s="23"/>
      <c r="Z917" s="23"/>
      <c r="AA917" s="24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92"/>
      <c r="AN917" s="421"/>
      <c r="AO917" s="292"/>
      <c r="AP917" s="292"/>
      <c r="AQ917" s="292"/>
      <c r="AR917" s="292"/>
      <c r="AS917" s="292"/>
      <c r="AT917" s="292"/>
      <c r="AU917" s="292"/>
      <c r="AV917" s="292"/>
      <c r="AW917" s="292"/>
      <c r="AX917" s="292"/>
      <c r="AY917" s="292"/>
      <c r="AZ917" s="421"/>
      <c r="BA917" s="292"/>
      <c r="BB917" s="292"/>
      <c r="BC917" s="292"/>
      <c r="BD917" s="292"/>
      <c r="BE917" s="292"/>
      <c r="BF917" s="292"/>
      <c r="BG917" s="292"/>
      <c r="BH917" s="292"/>
      <c r="BI917" s="292"/>
      <c r="BJ917" s="292"/>
      <c r="BK917" s="24"/>
      <c r="BL917" s="53"/>
      <c r="BM917" s="26"/>
      <c r="BN917" s="23"/>
      <c r="BO917" s="23"/>
      <c r="BP917" s="23"/>
      <c r="BQ917" s="23"/>
    </row>
    <row r="918" spans="1:69" ht="12.75" customHeight="1" x14ac:dyDescent="0.25">
      <c r="A918" s="23"/>
      <c r="B918" s="126"/>
      <c r="C918" s="23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52"/>
      <c r="P918" s="22"/>
      <c r="Q918" s="22"/>
      <c r="R918" s="23"/>
      <c r="S918" s="23"/>
      <c r="T918" s="23"/>
      <c r="U918" s="23"/>
      <c r="V918" s="23"/>
      <c r="W918" s="23"/>
      <c r="X918" s="23"/>
      <c r="Y918" s="23"/>
      <c r="Z918" s="23"/>
      <c r="AA918" s="24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92"/>
      <c r="AN918" s="421"/>
      <c r="AO918" s="292"/>
      <c r="AP918" s="292"/>
      <c r="AQ918" s="292"/>
      <c r="AR918" s="292"/>
      <c r="AS918" s="292"/>
      <c r="AT918" s="292"/>
      <c r="AU918" s="292"/>
      <c r="AV918" s="292"/>
      <c r="AW918" s="292"/>
      <c r="AX918" s="292"/>
      <c r="AY918" s="292"/>
      <c r="AZ918" s="421"/>
      <c r="BA918" s="292"/>
      <c r="BB918" s="292"/>
      <c r="BC918" s="292"/>
      <c r="BD918" s="292"/>
      <c r="BE918" s="292"/>
      <c r="BF918" s="292"/>
      <c r="BG918" s="292"/>
      <c r="BH918" s="292"/>
      <c r="BI918" s="292"/>
      <c r="BJ918" s="292"/>
      <c r="BK918" s="24"/>
      <c r="BL918" s="53"/>
      <c r="BM918" s="26"/>
      <c r="BN918" s="23"/>
      <c r="BO918" s="23"/>
      <c r="BP918" s="23"/>
      <c r="BQ918" s="23"/>
    </row>
    <row r="919" spans="1:69" ht="12.75" customHeight="1" x14ac:dyDescent="0.25">
      <c r="A919" s="23"/>
      <c r="B919" s="126"/>
      <c r="C919" s="23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52"/>
      <c r="P919" s="22"/>
      <c r="Q919" s="22"/>
      <c r="R919" s="23"/>
      <c r="S919" s="23"/>
      <c r="T919" s="23"/>
      <c r="U919" s="23"/>
      <c r="V919" s="23"/>
      <c r="W919" s="23"/>
      <c r="X919" s="23"/>
      <c r="Y919" s="23"/>
      <c r="Z919" s="23"/>
      <c r="AA919" s="24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92"/>
      <c r="AN919" s="421"/>
      <c r="AO919" s="292"/>
      <c r="AP919" s="292"/>
      <c r="AQ919" s="292"/>
      <c r="AR919" s="292"/>
      <c r="AS919" s="292"/>
      <c r="AT919" s="292"/>
      <c r="AU919" s="292"/>
      <c r="AV919" s="292"/>
      <c r="AW919" s="292"/>
      <c r="AX919" s="292"/>
      <c r="AY919" s="292"/>
      <c r="AZ919" s="421"/>
      <c r="BA919" s="292"/>
      <c r="BB919" s="292"/>
      <c r="BC919" s="292"/>
      <c r="BD919" s="292"/>
      <c r="BE919" s="292"/>
      <c r="BF919" s="292"/>
      <c r="BG919" s="292"/>
      <c r="BH919" s="292"/>
      <c r="BI919" s="292"/>
      <c r="BJ919" s="292"/>
      <c r="BK919" s="24"/>
      <c r="BL919" s="53"/>
      <c r="BM919" s="26"/>
      <c r="BN919" s="23"/>
      <c r="BO919" s="23"/>
      <c r="BP919" s="23"/>
      <c r="BQ919" s="23"/>
    </row>
  </sheetData>
  <mergeCells count="14">
    <mergeCell ref="D204:G204"/>
    <mergeCell ref="B1:B2"/>
    <mergeCell ref="A196:A197"/>
    <mergeCell ref="B196:B197"/>
    <mergeCell ref="C196:C197"/>
    <mergeCell ref="D196:O197"/>
    <mergeCell ref="C198:C199"/>
    <mergeCell ref="D198:O199"/>
    <mergeCell ref="D200:O201"/>
    <mergeCell ref="B198:B199"/>
    <mergeCell ref="B200:B201"/>
    <mergeCell ref="C200:C201"/>
    <mergeCell ref="B202:B203"/>
    <mergeCell ref="C202:C203"/>
  </mergeCells>
  <conditionalFormatting sqref="D66:BL66">
    <cfRule type="cellIs" dxfId="4" priority="2" operator="lessThan">
      <formula>0</formula>
    </cfRule>
  </conditionalFormatting>
  <conditionalFormatting sqref="D90:BK90">
    <cfRule type="cellIs" dxfId="3" priority="3" operator="lessThan">
      <formula>0</formula>
    </cfRule>
  </conditionalFormatting>
  <conditionalFormatting sqref="D163:BL163">
    <cfRule type="cellIs" dxfId="2" priority="4" operator="lessThan">
      <formula>0</formula>
    </cfRule>
  </conditionalFormatting>
  <conditionalFormatting sqref="D164:BK164">
    <cfRule type="cellIs" dxfId="1" priority="5" operator="lessThan">
      <formula>0</formula>
    </cfRule>
  </conditionalFormatting>
  <conditionalFormatting sqref="D87:BL87">
    <cfRule type="cellIs" dxfId="0" priority="1" operator="lessThan">
      <formula>0</formula>
    </cfRule>
  </conditionalFormatting>
  <printOptions headings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Финмодель стартапа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Ворончихина Анна Владимировна</dc:creator>
  <cp:lastModifiedBy>Ворончихина Анна Владимировна</cp:lastModifiedBy>
  <dcterms:created xsi:type="dcterms:W3CDTF">2024-11-20T05:54:19Z</dcterms:created>
  <dcterms:modified xsi:type="dcterms:W3CDTF">2025-03-20T14:13:13Z</dcterms:modified>
</cp:coreProperties>
</file>