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лешка upd 18.11.24\С флешки\Арсений\Юнит-экономика и финансы стартапа (базовая модель)\"/>
    </mc:Choice>
  </mc:AlternateContent>
  <bookViews>
    <workbookView xWindow="0" yWindow="0" windowWidth="25200" windowHeight="11436" activeTab="1"/>
  </bookViews>
  <sheets>
    <sheet name="Себестоимость" sheetId="1" r:id="rId1"/>
    <sheet name="Доход на пользователя" sheetId="2" r:id="rId2"/>
  </sheets>
  <calcPr calcId="162913"/>
</workbook>
</file>

<file path=xl/calcChain.xml><?xml version="1.0" encoding="utf-8"?>
<calcChain xmlns="http://schemas.openxmlformats.org/spreadsheetml/2006/main">
  <c r="D4" i="2" l="1"/>
  <c r="E22" i="2" l="1"/>
  <c r="F22" i="2"/>
  <c r="E21" i="2"/>
  <c r="F21" i="2"/>
  <c r="G21" i="2"/>
  <c r="G22" i="2" s="1"/>
  <c r="E11" i="2"/>
  <c r="F11" i="2"/>
  <c r="G11" i="2"/>
  <c r="D11" i="2"/>
  <c r="C5" i="1"/>
  <c r="D5" i="1"/>
  <c r="E5" i="1"/>
  <c r="B5" i="1"/>
  <c r="C11" i="1"/>
  <c r="D11" i="1"/>
  <c r="E11" i="1"/>
  <c r="B11" i="1"/>
  <c r="F10" i="1"/>
  <c r="G10" i="1"/>
  <c r="G12" i="1" s="1"/>
  <c r="E5" i="2"/>
  <c r="F5" i="2"/>
  <c r="G5" i="2"/>
  <c r="D5" i="2"/>
  <c r="C6" i="1"/>
  <c r="D6" i="1"/>
  <c r="E6" i="1"/>
  <c r="F12" i="1"/>
  <c r="C10" i="1" l="1"/>
  <c r="E20" i="2"/>
  <c r="F20" i="2"/>
  <c r="G20" i="2"/>
  <c r="E10" i="1"/>
  <c r="D10" i="1"/>
  <c r="D12" i="1" s="1"/>
  <c r="F18" i="2" s="1"/>
  <c r="D20" i="2"/>
  <c r="E12" i="1"/>
  <c r="G18" i="2" s="1"/>
  <c r="C12" i="1"/>
  <c r="E18" i="2" s="1"/>
  <c r="D10" i="2"/>
  <c r="E14" i="2"/>
  <c r="F14" i="2"/>
  <c r="G14" i="2"/>
  <c r="G4" i="2"/>
  <c r="G10" i="2" s="1"/>
  <c r="F4" i="2"/>
  <c r="F10" i="2" s="1"/>
  <c r="E4" i="2"/>
  <c r="E10" i="2" s="1"/>
  <c r="F15" i="2" l="1"/>
  <c r="F16" i="2" s="1"/>
  <c r="F17" i="2" s="1"/>
  <c r="F19" i="2" s="1"/>
  <c r="E15" i="2"/>
  <c r="E16" i="2" s="1"/>
  <c r="E17" i="2" s="1"/>
  <c r="E19" i="2" s="1"/>
  <c r="G15" i="2"/>
  <c r="G16" i="2" s="1"/>
  <c r="G17" i="2" s="1"/>
  <c r="G19" i="2" s="1"/>
  <c r="D6" i="2" l="1"/>
  <c r="D14" i="2" s="1"/>
  <c r="D15" i="2" s="1"/>
  <c r="D16" i="2" l="1"/>
  <c r="D17" i="2" s="1"/>
  <c r="D19" i="2" s="1"/>
  <c r="D21" i="2"/>
  <c r="D22" i="2" s="1"/>
  <c r="B6" i="1"/>
  <c r="B10" i="1" s="1"/>
  <c r="B12" i="1" s="1"/>
  <c r="D18" i="2" s="1"/>
</calcChain>
</file>

<file path=xl/sharedStrings.xml><?xml version="1.0" encoding="utf-8"?>
<sst xmlns="http://schemas.openxmlformats.org/spreadsheetml/2006/main" count="79" uniqueCount="75">
  <si>
    <t>Реклама</t>
  </si>
  <si>
    <t>Отпускная цена</t>
  </si>
  <si>
    <t>Маржинальная прибыль</t>
  </si>
  <si>
    <t xml:space="preserve">UA </t>
  </si>
  <si>
    <t>User acquation</t>
  </si>
  <si>
    <t>B</t>
  </si>
  <si>
    <t>С</t>
  </si>
  <si>
    <t>Conversion</t>
  </si>
  <si>
    <t>Конверсия из пользователя в покупателя</t>
  </si>
  <si>
    <t>COGS</t>
  </si>
  <si>
    <t>Cost of good sale</t>
  </si>
  <si>
    <t>1s COGS</t>
  </si>
  <si>
    <t>Cost of first good sale</t>
  </si>
  <si>
    <t>AvP</t>
  </si>
  <si>
    <t>Average price</t>
  </si>
  <si>
    <t>APC</t>
  </si>
  <si>
    <t>Average payment cost</t>
  </si>
  <si>
    <t>CPA</t>
  </si>
  <si>
    <t>Cost per acquisition</t>
  </si>
  <si>
    <t>FixCOGS</t>
  </si>
  <si>
    <t>Fixed cost of good sale</t>
  </si>
  <si>
    <t>Доход на пользователя</t>
  </si>
  <si>
    <t>Доход на пользователя за вычетом рекламы</t>
  </si>
  <si>
    <t>Прибыль</t>
  </si>
  <si>
    <t>ARPC</t>
  </si>
  <si>
    <t>ARPU</t>
  </si>
  <si>
    <t>APRU − CPA</t>
  </si>
  <si>
    <t>Contribution margin</t>
  </si>
  <si>
    <t>Profit</t>
  </si>
  <si>
    <t>Наименование</t>
  </si>
  <si>
    <t>Метрика</t>
  </si>
  <si>
    <t>О чем?</t>
  </si>
  <si>
    <t>сценарий 1</t>
  </si>
  <si>
    <t>сценарий 2</t>
  </si>
  <si>
    <t>сценарий 3</t>
  </si>
  <si>
    <t>сценарий 4</t>
  </si>
  <si>
    <t>CM</t>
  </si>
  <si>
    <t>Средняя выручка на одного покупателя</t>
  </si>
  <si>
    <t>Average revenue per paying user или customer</t>
  </si>
  <si>
    <t>Customers (Clients, Buyers)</t>
  </si>
  <si>
    <t>Пользователи, которые перешли на страницу, чел.</t>
  </si>
  <si>
    <t>Покупатели, чел.</t>
  </si>
  <si>
    <t xml:space="preserve">Дополнительные расходы на первую продажу, руб. </t>
  </si>
  <si>
    <t>Средний чек, руб.</t>
  </si>
  <si>
    <t>Число повторных покупок, ед.</t>
  </si>
  <si>
    <t xml:space="preserve">Постоянные затраты, руб. </t>
  </si>
  <si>
    <t>в руб.:</t>
  </si>
  <si>
    <t>Average Revenue per User</t>
  </si>
  <si>
    <t>Стоимость привлечения пользователя (расходы на рекламу), руб.</t>
  </si>
  <si>
    <t>Расходный инструмент</t>
  </si>
  <si>
    <t>Маржинальная прибыль на ед. продукции</t>
  </si>
  <si>
    <t>доп. расходы на первую продажу</t>
  </si>
  <si>
    <t>Производственная себестоимость (прямые переменные затраты), руб.</t>
  </si>
  <si>
    <t>Полная себестоимость</t>
  </si>
  <si>
    <t>Сырье и материалы</t>
  </si>
  <si>
    <t>ЗП рабочих</t>
  </si>
  <si>
    <t>Маржинальная прибыль по продукции</t>
  </si>
  <si>
    <t>Subscriber (Customer) Acquisition Costs</t>
  </si>
  <si>
    <t>SAC (CAC)</t>
  </si>
  <si>
    <t>Стоимость привлечения покупателя (расходы на рекламу), руб.</t>
  </si>
  <si>
    <t>Break-even point</t>
  </si>
  <si>
    <t>BEP</t>
  </si>
  <si>
    <t>Точка безубыточности</t>
  </si>
  <si>
    <t>Постоянные затраты</t>
  </si>
  <si>
    <t>Переменные затраты</t>
  </si>
  <si>
    <t>ROMI</t>
  </si>
  <si>
    <t>Return on Marketing Investment</t>
  </si>
  <si>
    <t>Рентабельность канала продвижения</t>
  </si>
  <si>
    <t>LTV</t>
  </si>
  <si>
    <t>Lifetime Value</t>
  </si>
  <si>
    <t>Lifetime</t>
  </si>
  <si>
    <t>Средняя продолжительность жизни клиента, мес.</t>
  </si>
  <si>
    <t>Пожизненная ценность клиента</t>
  </si>
  <si>
    <t>сценарий 5</t>
  </si>
  <si>
    <t>сценарий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</si>
</sst>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i/>
      <sz val="10"/>
      <color rgb="FF00B05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EFEFEF"/>
      </patternFill>
    </fill>
    <fill>
      <patternFill patternType="solid">
        <fgColor theme="6" tint="0.79998168889431442"/>
        <bgColor rgb="FFD9D9D9"/>
      </patternFill>
    </fill>
  </fills>
  <borders count="2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1" fillId="5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10" fontId="5" fillId="4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4" fontId="1" fillId="5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2"/>
  <sheetViews>
    <sheetView workbookViewId="0">
      <selection activeCell="F14" sqref="F14"/>
    </sheetView>
  </sheetViews>
  <sheetFormatPr defaultColWidth="14.44140625" defaultRowHeight="15.75" customHeight="1" x14ac:dyDescent="0.25"/>
  <cols>
    <col min="1" max="1" width="24.33203125" style="2" customWidth="1"/>
    <col min="2" max="7" width="14.44140625" style="2"/>
  </cols>
  <sheetData>
    <row r="1" spans="1:7" ht="13.2" x14ac:dyDescent="0.25">
      <c r="A1" s="31" t="s">
        <v>64</v>
      </c>
      <c r="B1" s="10" t="s">
        <v>32</v>
      </c>
      <c r="C1" s="10" t="s">
        <v>33</v>
      </c>
      <c r="D1" s="10" t="s">
        <v>34</v>
      </c>
      <c r="E1" s="10" t="s">
        <v>35</v>
      </c>
      <c r="F1" s="10" t="s">
        <v>73</v>
      </c>
      <c r="G1" s="10" t="s">
        <v>74</v>
      </c>
    </row>
    <row r="2" spans="1:7" ht="13.2" x14ac:dyDescent="0.25">
      <c r="A2" s="32" t="s">
        <v>54</v>
      </c>
      <c r="B2" s="33">
        <v>160</v>
      </c>
      <c r="C2" s="33">
        <v>100</v>
      </c>
      <c r="D2" s="33">
        <v>123</v>
      </c>
      <c r="E2" s="34">
        <v>180</v>
      </c>
      <c r="F2" s="3"/>
      <c r="G2" s="3"/>
    </row>
    <row r="3" spans="1:7" ht="13.2" x14ac:dyDescent="0.25">
      <c r="A3" s="32" t="s">
        <v>55</v>
      </c>
      <c r="B3" s="33">
        <v>100</v>
      </c>
      <c r="C3" s="33">
        <v>22</v>
      </c>
      <c r="D3" s="33">
        <v>33</v>
      </c>
      <c r="E3" s="34">
        <v>150</v>
      </c>
      <c r="F3" s="3"/>
      <c r="G3" s="3"/>
    </row>
    <row r="4" spans="1:7" ht="13.2" x14ac:dyDescent="0.25">
      <c r="A4" s="32" t="s">
        <v>49</v>
      </c>
      <c r="B4" s="33">
        <v>50</v>
      </c>
      <c r="C4" s="33">
        <v>90</v>
      </c>
      <c r="D4" s="33">
        <v>40</v>
      </c>
      <c r="E4" s="34">
        <v>45</v>
      </c>
      <c r="F4" s="3"/>
      <c r="G4" s="3"/>
    </row>
    <row r="5" spans="1:7" ht="13.2" x14ac:dyDescent="0.25">
      <c r="A5" s="31" t="s">
        <v>0</v>
      </c>
      <c r="B5" s="35">
        <f>'Доход на пользователя'!D9*'Доход на пользователя'!D2/('Доход на пользователя'!D3*'Доход на пользователя'!D8)</f>
        <v>20</v>
      </c>
      <c r="C5" s="35">
        <f>'Доход на пользователя'!E9*'Доход на пользователя'!E2/('Доход на пользователя'!E3*'Доход на пользователя'!E8)</f>
        <v>88.888888888888886</v>
      </c>
      <c r="D5" s="35">
        <f>'Доход на пользователя'!F9*'Доход на пользователя'!F2/('Доход на пользователя'!F3*'Доход на пользователя'!F8)</f>
        <v>100</v>
      </c>
      <c r="E5" s="35">
        <f>'Доход на пользователя'!G9*'Доход на пользователя'!G2/('Доход на пользователя'!G3*'Доход на пользователя'!G8)</f>
        <v>50</v>
      </c>
      <c r="F5" s="3"/>
      <c r="G5" s="3"/>
    </row>
    <row r="6" spans="1:7" ht="15.75" customHeight="1" x14ac:dyDescent="0.25">
      <c r="A6" s="36" t="s">
        <v>51</v>
      </c>
      <c r="B6" s="37">
        <f>'Доход на пользователя'!D6/'Доход на пользователя'!D8</f>
        <v>3.1</v>
      </c>
      <c r="C6" s="37">
        <f>'Доход на пользователя'!E6/'Доход на пользователя'!E8</f>
        <v>16.666666666666668</v>
      </c>
      <c r="D6" s="37">
        <f>'Доход на пользователя'!F6/'Доход на пользователя'!F8</f>
        <v>25</v>
      </c>
      <c r="E6" s="37">
        <f>'Доход на пользователя'!G6/'Доход на пользователя'!G8</f>
        <v>83.333333333333343</v>
      </c>
      <c r="F6" s="3"/>
      <c r="G6" s="3"/>
    </row>
    <row r="7" spans="1:7" ht="15.75" customHeight="1" x14ac:dyDescent="0.25">
      <c r="A7" s="36" t="s">
        <v>63</v>
      </c>
      <c r="B7" s="37">
        <v>100</v>
      </c>
      <c r="C7" s="37">
        <v>350</v>
      </c>
      <c r="D7" s="37">
        <v>200</v>
      </c>
      <c r="E7" s="37">
        <v>150</v>
      </c>
      <c r="F7" s="3"/>
      <c r="G7" s="3"/>
    </row>
    <row r="8" spans="1:7" ht="15.75" customHeight="1" x14ac:dyDescent="0.25">
      <c r="A8" s="38"/>
      <c r="B8" s="34"/>
      <c r="C8" s="34"/>
      <c r="D8" s="34"/>
      <c r="E8" s="34"/>
      <c r="F8" s="3"/>
      <c r="G8" s="3"/>
    </row>
    <row r="9" spans="1:7" ht="15.75" customHeight="1" x14ac:dyDescent="0.25">
      <c r="A9" s="39"/>
      <c r="B9" s="34"/>
      <c r="C9" s="34"/>
      <c r="D9" s="34"/>
      <c r="E9" s="34"/>
      <c r="F9" s="3"/>
      <c r="G9" s="3"/>
    </row>
    <row r="10" spans="1:7" ht="13.2" x14ac:dyDescent="0.25">
      <c r="A10" s="32" t="s">
        <v>53</v>
      </c>
      <c r="B10" s="40">
        <f>SUM(B2:B7)</f>
        <v>433.1</v>
      </c>
      <c r="C10" s="40">
        <f>SUM(C2:C7)</f>
        <v>667.55555555555566</v>
      </c>
      <c r="D10" s="40">
        <f>SUM(D2:D7)</f>
        <v>521</v>
      </c>
      <c r="E10" s="40">
        <f>SUM(E2:E7)</f>
        <v>658.33333333333337</v>
      </c>
      <c r="F10" s="9">
        <f t="shared" ref="F10:G10" si="0">SUM(F2:F6)</f>
        <v>0</v>
      </c>
      <c r="G10" s="9">
        <f t="shared" si="0"/>
        <v>0</v>
      </c>
    </row>
    <row r="11" spans="1:7" ht="13.2" x14ac:dyDescent="0.25">
      <c r="A11" s="41" t="s">
        <v>1</v>
      </c>
      <c r="B11" s="33">
        <f>'Доход на пользователя'!D7</f>
        <v>450</v>
      </c>
      <c r="C11" s="33">
        <f>'Доход на пользователя'!E7</f>
        <v>700</v>
      </c>
      <c r="D11" s="33">
        <f>'Доход на пользователя'!F7</f>
        <v>1000</v>
      </c>
      <c r="E11" s="33">
        <f>'Доход на пользователя'!G7</f>
        <v>2500</v>
      </c>
      <c r="F11" s="4"/>
      <c r="G11" s="4"/>
    </row>
    <row r="12" spans="1:7" ht="34.5" customHeight="1" x14ac:dyDescent="0.25">
      <c r="A12" s="42" t="s">
        <v>50</v>
      </c>
      <c r="B12" s="40">
        <f>B11-B10</f>
        <v>16.899999999999977</v>
      </c>
      <c r="C12" s="40">
        <f t="shared" ref="C12:G12" si="1">C11-C10</f>
        <v>32.444444444444343</v>
      </c>
      <c r="D12" s="40">
        <f t="shared" si="1"/>
        <v>479</v>
      </c>
      <c r="E12" s="40">
        <f t="shared" si="1"/>
        <v>1841.6666666666665</v>
      </c>
      <c r="F12" s="9">
        <f t="shared" si="1"/>
        <v>0</v>
      </c>
      <c r="G12" s="9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3"/>
  <sheetViews>
    <sheetView tabSelected="1" workbookViewId="0">
      <selection activeCell="D3" sqref="D3"/>
    </sheetView>
  </sheetViews>
  <sheetFormatPr defaultColWidth="14.44140625" defaultRowHeight="15.75" customHeight="1" x14ac:dyDescent="0.25"/>
  <cols>
    <col min="1" max="1" width="18" style="6" customWidth="1"/>
    <col min="2" max="2" width="28.5546875" style="1" customWidth="1"/>
    <col min="3" max="3" width="36.44140625" style="1" customWidth="1"/>
    <col min="4" max="4" width="24" style="6" customWidth="1"/>
    <col min="5" max="7" width="21" style="6" customWidth="1"/>
    <col min="8" max="16384" width="14.44140625" style="6"/>
  </cols>
  <sheetData>
    <row r="1" spans="1:8" ht="13.2" x14ac:dyDescent="0.25">
      <c r="A1" s="10" t="s">
        <v>30</v>
      </c>
      <c r="B1" s="11" t="s">
        <v>29</v>
      </c>
      <c r="C1" s="11" t="s">
        <v>31</v>
      </c>
      <c r="D1" s="10" t="s">
        <v>32</v>
      </c>
      <c r="E1" s="10" t="s">
        <v>33</v>
      </c>
      <c r="F1" s="10" t="s">
        <v>34</v>
      </c>
      <c r="G1" s="10" t="s">
        <v>35</v>
      </c>
      <c r="H1" s="5"/>
    </row>
    <row r="2" spans="1:8" ht="26.4" x14ac:dyDescent="0.25">
      <c r="A2" s="12" t="s">
        <v>3</v>
      </c>
      <c r="B2" s="13" t="s">
        <v>4</v>
      </c>
      <c r="C2" s="14" t="s">
        <v>40</v>
      </c>
      <c r="D2" s="15">
        <v>2000</v>
      </c>
      <c r="E2" s="15">
        <v>2000</v>
      </c>
      <c r="F2" s="15">
        <v>10000</v>
      </c>
      <c r="G2" s="15">
        <v>12000</v>
      </c>
    </row>
    <row r="3" spans="1:8" ht="13.2" x14ac:dyDescent="0.25">
      <c r="A3" s="12" t="s">
        <v>5</v>
      </c>
      <c r="B3" s="13" t="s">
        <v>39</v>
      </c>
      <c r="C3" s="14" t="s">
        <v>41</v>
      </c>
      <c r="D3" s="15">
        <v>150</v>
      </c>
      <c r="E3" s="15">
        <v>150</v>
      </c>
      <c r="F3" s="15">
        <v>2000</v>
      </c>
      <c r="G3" s="15">
        <v>1000</v>
      </c>
    </row>
    <row r="4" spans="1:8" ht="26.4" x14ac:dyDescent="0.25">
      <c r="A4" s="12" t="s">
        <v>6</v>
      </c>
      <c r="B4" s="13" t="s">
        <v>7</v>
      </c>
      <c r="C4" s="14" t="s">
        <v>8</v>
      </c>
      <c r="D4" s="16">
        <f>D3/D2</f>
        <v>7.4999999999999997E-2</v>
      </c>
      <c r="E4" s="16">
        <f t="shared" ref="E4:G4" si="0">E3/E2</f>
        <v>7.4999999999999997E-2</v>
      </c>
      <c r="F4" s="16">
        <f t="shared" si="0"/>
        <v>0.2</v>
      </c>
      <c r="G4" s="16">
        <f t="shared" si="0"/>
        <v>8.3333333333333329E-2</v>
      </c>
    </row>
    <row r="5" spans="1:8" ht="26.4" x14ac:dyDescent="0.25">
      <c r="A5" s="12" t="s">
        <v>9</v>
      </c>
      <c r="B5" s="13" t="s">
        <v>10</v>
      </c>
      <c r="C5" s="14" t="s">
        <v>52</v>
      </c>
      <c r="D5" s="17">
        <f>SUM(Себестоимость!B2:B4)</f>
        <v>310</v>
      </c>
      <c r="E5" s="17">
        <f>SUM(Себестоимость!C2:C4)</f>
        <v>212</v>
      </c>
      <c r="F5" s="17">
        <f>SUM(Себестоимость!D2:D4)</f>
        <v>196</v>
      </c>
      <c r="G5" s="17">
        <f>SUM(Себестоимость!E2:E4)</f>
        <v>375</v>
      </c>
    </row>
    <row r="6" spans="1:8" ht="26.4" x14ac:dyDescent="0.25">
      <c r="A6" s="12" t="s">
        <v>11</v>
      </c>
      <c r="B6" s="13" t="s">
        <v>12</v>
      </c>
      <c r="C6" s="14" t="s">
        <v>42</v>
      </c>
      <c r="D6" s="15">
        <f>D5*10%</f>
        <v>31</v>
      </c>
      <c r="E6" s="15">
        <v>50</v>
      </c>
      <c r="F6" s="15">
        <v>50</v>
      </c>
      <c r="G6" s="15">
        <v>100</v>
      </c>
    </row>
    <row r="7" spans="1:8" ht="13.2" x14ac:dyDescent="0.25">
      <c r="A7" s="12" t="s">
        <v>13</v>
      </c>
      <c r="B7" s="13" t="s">
        <v>14</v>
      </c>
      <c r="C7" s="13" t="s">
        <v>43</v>
      </c>
      <c r="D7" s="15">
        <v>450</v>
      </c>
      <c r="E7" s="15">
        <v>700</v>
      </c>
      <c r="F7" s="15">
        <v>1000</v>
      </c>
      <c r="G7" s="15">
        <v>2500</v>
      </c>
    </row>
    <row r="8" spans="1:8" ht="13.2" x14ac:dyDescent="0.25">
      <c r="A8" s="12" t="s">
        <v>15</v>
      </c>
      <c r="B8" s="13" t="s">
        <v>16</v>
      </c>
      <c r="C8" s="13" t="s">
        <v>44</v>
      </c>
      <c r="D8" s="12">
        <v>10</v>
      </c>
      <c r="E8" s="12">
        <v>3</v>
      </c>
      <c r="F8" s="12">
        <v>2</v>
      </c>
      <c r="G8" s="12">
        <v>1.2</v>
      </c>
    </row>
    <row r="9" spans="1:8" ht="26.4" x14ac:dyDescent="0.25">
      <c r="A9" s="12" t="s">
        <v>17</v>
      </c>
      <c r="B9" s="13" t="s">
        <v>18</v>
      </c>
      <c r="C9" s="13" t="s">
        <v>48</v>
      </c>
      <c r="D9" s="12">
        <v>15</v>
      </c>
      <c r="E9" s="12">
        <v>20</v>
      </c>
      <c r="F9" s="12">
        <v>40</v>
      </c>
      <c r="G9" s="12">
        <v>5</v>
      </c>
    </row>
    <row r="10" spans="1:8" ht="26.4" x14ac:dyDescent="0.25">
      <c r="A10" s="12" t="s">
        <v>58</v>
      </c>
      <c r="B10" s="13" t="s">
        <v>57</v>
      </c>
      <c r="C10" s="13" t="s">
        <v>59</v>
      </c>
      <c r="D10" s="18">
        <f>D9/D4</f>
        <v>200</v>
      </c>
      <c r="E10" s="18">
        <f t="shared" ref="E10:G10" si="1">E9/E4</f>
        <v>266.66666666666669</v>
      </c>
      <c r="F10" s="18">
        <f t="shared" si="1"/>
        <v>200</v>
      </c>
      <c r="G10" s="18">
        <f t="shared" si="1"/>
        <v>60</v>
      </c>
    </row>
    <row r="11" spans="1:8" ht="13.2" x14ac:dyDescent="0.25">
      <c r="A11" s="12" t="s">
        <v>19</v>
      </c>
      <c r="B11" s="13" t="s">
        <v>20</v>
      </c>
      <c r="C11" s="13" t="s">
        <v>45</v>
      </c>
      <c r="D11" s="19">
        <f>Себестоимость!B7</f>
        <v>100</v>
      </c>
      <c r="E11" s="19">
        <f>Себестоимость!C7</f>
        <v>350</v>
      </c>
      <c r="F11" s="19">
        <f>Себестоимость!D7</f>
        <v>200</v>
      </c>
      <c r="G11" s="19">
        <f>Себестоимость!E7</f>
        <v>150</v>
      </c>
    </row>
    <row r="12" spans="1:8" ht="23.25" customHeight="1" x14ac:dyDescent="0.25">
      <c r="A12" s="20" t="s">
        <v>70</v>
      </c>
      <c r="B12" s="21"/>
      <c r="C12" s="21" t="s">
        <v>71</v>
      </c>
      <c r="D12" s="22">
        <v>3</v>
      </c>
      <c r="E12" s="22">
        <v>2</v>
      </c>
      <c r="F12" s="22">
        <v>4</v>
      </c>
      <c r="G12" s="22">
        <v>2</v>
      </c>
    </row>
    <row r="13" spans="1:8" ht="15.75" customHeight="1" x14ac:dyDescent="0.25">
      <c r="A13" s="23" t="s">
        <v>46</v>
      </c>
      <c r="B13" s="24"/>
      <c r="C13" s="24"/>
      <c r="D13" s="23"/>
      <c r="E13" s="23"/>
      <c r="F13" s="23"/>
      <c r="G13" s="23"/>
    </row>
    <row r="14" spans="1:8" ht="22.5" customHeight="1" x14ac:dyDescent="0.25">
      <c r="A14" s="12" t="s">
        <v>24</v>
      </c>
      <c r="B14" s="21" t="s">
        <v>38</v>
      </c>
      <c r="C14" s="13" t="s">
        <v>37</v>
      </c>
      <c r="D14" s="18">
        <f>(D$7-D$5)*D$8-D$6</f>
        <v>1369</v>
      </c>
      <c r="E14" s="18">
        <f t="shared" ref="E14:G14" si="2">(E$7-E$5)*E$8-E$6</f>
        <v>1414</v>
      </c>
      <c r="F14" s="18">
        <f t="shared" si="2"/>
        <v>1558</v>
      </c>
      <c r="G14" s="18">
        <f t="shared" si="2"/>
        <v>2450</v>
      </c>
    </row>
    <row r="15" spans="1:8" ht="13.2" x14ac:dyDescent="0.25">
      <c r="A15" s="12" t="s">
        <v>25</v>
      </c>
      <c r="B15" s="21" t="s">
        <v>47</v>
      </c>
      <c r="C15" s="13" t="s">
        <v>21</v>
      </c>
      <c r="D15" s="25">
        <f>$D$14*D$4</f>
        <v>102.675</v>
      </c>
      <c r="E15" s="25">
        <f>$E$14*E$4</f>
        <v>106.05</v>
      </c>
      <c r="F15" s="25">
        <f>$F$14*F$4</f>
        <v>311.60000000000002</v>
      </c>
      <c r="G15" s="25">
        <f>$G$14*G$4</f>
        <v>204.16666666666666</v>
      </c>
    </row>
    <row r="16" spans="1:8" ht="23.25" customHeight="1" x14ac:dyDescent="0.25">
      <c r="A16" s="12" t="s">
        <v>26</v>
      </c>
      <c r="B16" s="21"/>
      <c r="C16" s="13" t="s">
        <v>22</v>
      </c>
      <c r="D16" s="25">
        <f>D15-D9</f>
        <v>87.674999999999997</v>
      </c>
      <c r="E16" s="25">
        <f t="shared" ref="E16:G16" si="3">E15-E9</f>
        <v>86.05</v>
      </c>
      <c r="F16" s="25">
        <f t="shared" si="3"/>
        <v>271.60000000000002</v>
      </c>
      <c r="G16" s="25">
        <f t="shared" si="3"/>
        <v>199.16666666666666</v>
      </c>
    </row>
    <row r="17" spans="1:7" ht="13.2" x14ac:dyDescent="0.25">
      <c r="A17" s="20" t="s">
        <v>36</v>
      </c>
      <c r="B17" s="21" t="s">
        <v>27</v>
      </c>
      <c r="C17" s="13" t="s">
        <v>2</v>
      </c>
      <c r="D17" s="25">
        <f>D16*D2</f>
        <v>175350</v>
      </c>
      <c r="E17" s="25">
        <f t="shared" ref="E17:G17" si="4">E16*E2</f>
        <v>172100</v>
      </c>
      <c r="F17" s="25">
        <f t="shared" si="4"/>
        <v>2716000</v>
      </c>
      <c r="G17" s="25">
        <f t="shared" si="4"/>
        <v>2390000</v>
      </c>
    </row>
    <row r="18" spans="1:7" s="7" customFormat="1" ht="15.75" customHeight="1" x14ac:dyDescent="0.25">
      <c r="A18" s="26"/>
      <c r="B18" s="27"/>
      <c r="C18" s="27" t="s">
        <v>56</v>
      </c>
      <c r="D18" s="28">
        <f>Себестоимость!B12*'Доход на пользователя'!D8*'Доход на пользователя'!D3+D11*D3*D8</f>
        <v>175349.99999999997</v>
      </c>
      <c r="E18" s="28">
        <f>Себестоимость!C12*'Доход на пользователя'!E8*'Доход на пользователя'!E3+E11*E3*E8</f>
        <v>172099.99999999994</v>
      </c>
      <c r="F18" s="28">
        <f>Себестоимость!D12*'Доход на пользователя'!F8*'Доход на пользователя'!F3+F11*F3*F8</f>
        <v>2716000</v>
      </c>
      <c r="G18" s="28">
        <f>Себестоимость!E12*'Доход на пользователя'!G8*'Доход на пользователя'!G3+G11*G3*G8</f>
        <v>2389999.9999999995</v>
      </c>
    </row>
    <row r="19" spans="1:7" ht="13.2" x14ac:dyDescent="0.25">
      <c r="A19" s="12" t="s">
        <v>28</v>
      </c>
      <c r="B19" s="21"/>
      <c r="C19" s="13" t="s">
        <v>23</v>
      </c>
      <c r="D19" s="25">
        <f>D17-D11</f>
        <v>175250</v>
      </c>
      <c r="E19" s="25">
        <f t="shared" ref="E19:G19" si="5">E17-E11</f>
        <v>171750</v>
      </c>
      <c r="F19" s="25">
        <f t="shared" si="5"/>
        <v>2715800</v>
      </c>
      <c r="G19" s="25">
        <f t="shared" si="5"/>
        <v>2389850</v>
      </c>
    </row>
    <row r="20" spans="1:7" ht="15.75" customHeight="1" x14ac:dyDescent="0.25">
      <c r="A20" s="20" t="s">
        <v>61</v>
      </c>
      <c r="B20" s="21" t="s">
        <v>60</v>
      </c>
      <c r="C20" s="21" t="s">
        <v>62</v>
      </c>
      <c r="D20" s="29">
        <f>D11/(1-D5/D7)</f>
        <v>321.42857142857144</v>
      </c>
      <c r="E20" s="29">
        <f t="shared" ref="E20:F20" si="6">E11/(1-E5/E7)</f>
        <v>502.0491803278689</v>
      </c>
      <c r="F20" s="29">
        <f t="shared" si="6"/>
        <v>248.75621890547262</v>
      </c>
      <c r="G20" s="29">
        <f>G11/(1-G5/G7)</f>
        <v>176.47058823529412</v>
      </c>
    </row>
    <row r="21" spans="1:7" ht="15.75" customHeight="1" x14ac:dyDescent="0.25">
      <c r="A21" s="20" t="s">
        <v>68</v>
      </c>
      <c r="B21" s="21" t="s">
        <v>69</v>
      </c>
      <c r="C21" s="21" t="s">
        <v>72</v>
      </c>
      <c r="D21" s="29">
        <f>D15*D12</f>
        <v>308.02499999999998</v>
      </c>
      <c r="E21" s="29">
        <f t="shared" ref="E21:G21" si="7">E15*E12</f>
        <v>212.1</v>
      </c>
      <c r="F21" s="29">
        <f t="shared" si="7"/>
        <v>1246.4000000000001</v>
      </c>
      <c r="G21" s="29">
        <f t="shared" si="7"/>
        <v>408.33333333333331</v>
      </c>
    </row>
    <row r="22" spans="1:7" ht="15.75" customHeight="1" x14ac:dyDescent="0.25">
      <c r="A22" s="20" t="s">
        <v>65</v>
      </c>
      <c r="B22" s="21" t="s">
        <v>66</v>
      </c>
      <c r="C22" s="21" t="s">
        <v>67</v>
      </c>
      <c r="D22" s="30">
        <f>(D21-D10)/D10</f>
        <v>0.54012499999999986</v>
      </c>
      <c r="E22" s="30">
        <f t="shared" ref="E22:G22" si="8">(E21-E10)/E10</f>
        <v>-0.20462500000000008</v>
      </c>
      <c r="F22" s="30">
        <f t="shared" si="8"/>
        <v>5.2320000000000002</v>
      </c>
      <c r="G22" s="30">
        <f t="shared" si="8"/>
        <v>5.8055555555555554</v>
      </c>
    </row>
    <row r="23" spans="1:7" ht="15.75" customHeight="1" x14ac:dyDescent="0.25">
      <c r="D23" s="8"/>
    </row>
  </sheetData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Себестоимость</vt:lpstr>
      <vt:lpstr>Доход на пользователя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Ворончихина Анна Владимировна</cp:lastModifiedBy>
  <cp:lastPrinted>2024-11-26T05:54:24Z</cp:lastPrinted>
  <dcterms:modified xsi:type="dcterms:W3CDTF">2024-11-26T08:46:38Z</dcterms:modified>
</cp:coreProperties>
</file>